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https://ymcamke-my.sharepoint.com/personal/spiaskoski_ymcamke_org/Documents/Notebooks/SMART GOALS_2019_SHANA/7.12 and 7.19/"/>
    </mc:Choice>
  </mc:AlternateContent>
  <xr:revisionPtr revIDLastSave="0" documentId="8_{1FB88275-7A38-4B8D-AB25-80E002DBF56B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2020 Summary" sheetId="28" r:id="rId1"/>
    <sheet name="AO" sheetId="33" r:id="rId2"/>
    <sheet name="MI" sheetId="30" r:id="rId3"/>
    <sheet name="DC" sheetId="31" r:id="rId4"/>
    <sheet name="ECE" sheetId="32" r:id="rId5"/>
    <sheet name="HL" sheetId="34" r:id="rId6"/>
    <sheet name="NS" sheetId="37" r:id="rId7"/>
    <sheet name="RH" sheetId="38" r:id="rId8"/>
    <sheet name="SA" sheetId="41" r:id="rId9"/>
    <sheet name="SAW" sheetId="39" r:id="rId10"/>
    <sheet name="YA" sheetId="40" r:id="rId11"/>
    <sheet name=" Release" sheetId="35" r:id="rId12"/>
    <sheet name="Special Events" sheetId="36" r:id="rId13"/>
    <sheet name="UW" sheetId="42" r:id="rId14"/>
  </sheets>
  <definedNames>
    <definedName name="_2019_Proposals_All_7" localSheetId="0">#REF!</definedName>
    <definedName name="_2019_Proposals_All_7">#REF!</definedName>
    <definedName name="_2020_Proposals_All_7">#REF!</definedName>
    <definedName name="_xlnm.Print_Area" localSheetId="0">'2020 Summary'!$B$40:$P$65</definedName>
    <definedName name="_xlnm.Print_Titles" localSheetId="0">'2020 Summary'!$1:$1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4" i="28" l="1"/>
  <c r="L49" i="28"/>
  <c r="N2" i="28" l="1"/>
  <c r="F2" i="28"/>
  <c r="K52" i="28" l="1"/>
  <c r="N52" i="28"/>
  <c r="L52" i="28"/>
  <c r="J52" i="28"/>
  <c r="I52" i="28"/>
  <c r="H52" i="28"/>
  <c r="G52" i="28"/>
  <c r="F52" i="28"/>
  <c r="N51" i="28"/>
  <c r="L51" i="28"/>
  <c r="G51" i="28"/>
  <c r="F51" i="28"/>
  <c r="N45" i="28"/>
  <c r="K45" i="28"/>
  <c r="I45" i="28"/>
  <c r="F45" i="28"/>
  <c r="D45" i="28"/>
  <c r="C45" i="28"/>
  <c r="F25" i="28" l="1"/>
  <c r="D25" i="28"/>
  <c r="C25" i="28"/>
  <c r="O45" i="28"/>
  <c r="O2" i="28"/>
  <c r="J12" i="28"/>
  <c r="H37" i="28"/>
  <c r="F5" i="28" l="1"/>
  <c r="E5" i="28"/>
  <c r="N5" i="28"/>
  <c r="M5" i="28"/>
  <c r="I6" i="28"/>
  <c r="F16" i="28"/>
  <c r="D22" i="28" l="1"/>
  <c r="F22" i="28"/>
  <c r="H2" i="28"/>
  <c r="G2" i="28"/>
  <c r="D2" i="28"/>
  <c r="M2" i="28"/>
  <c r="L2" i="28"/>
  <c r="K2" i="28"/>
  <c r="J2" i="28"/>
  <c r="I2" i="28"/>
  <c r="E2" i="28"/>
  <c r="O9" i="28"/>
  <c r="F9" i="28"/>
  <c r="O6" i="28" l="1"/>
  <c r="O52" i="28" l="1"/>
  <c r="N41" i="28"/>
  <c r="M41" i="28"/>
  <c r="K41" i="28"/>
  <c r="J41" i="28"/>
  <c r="I41" i="28"/>
  <c r="H41" i="28"/>
  <c r="G41" i="28"/>
  <c r="F41" i="28"/>
  <c r="F64" i="28" s="1"/>
  <c r="E41" i="28"/>
  <c r="D41" i="28"/>
  <c r="D64" i="28" s="1"/>
  <c r="C41" i="28"/>
  <c r="O5" i="28" l="1"/>
  <c r="O37" i="28"/>
  <c r="O56" i="28"/>
  <c r="O25" i="28"/>
  <c r="O34" i="28" l="1"/>
  <c r="O22" i="28"/>
  <c r="O19" i="28"/>
  <c r="O12" i="28"/>
  <c r="O31" i="28"/>
  <c r="N64" i="28" l="1"/>
  <c r="O16" i="28"/>
  <c r="O15" i="28"/>
  <c r="O28" i="28"/>
  <c r="L41" i="28" l="1"/>
  <c r="O41" i="28" s="1"/>
  <c r="C64" i="28" l="1"/>
  <c r="I64" i="28"/>
  <c r="E64" i="28"/>
  <c r="G64" i="28"/>
  <c r="H64" i="28"/>
  <c r="J64" i="28"/>
  <c r="K64" i="28"/>
  <c r="L64" i="28"/>
  <c r="M64" i="28"/>
  <c r="O60" i="28"/>
  <c r="P64" i="28" s="1"/>
  <c r="C63" i="28"/>
  <c r="O55" i="28"/>
  <c r="O59" i="28"/>
  <c r="N49" i="28"/>
  <c r="M49" i="28"/>
  <c r="K49" i="28"/>
  <c r="K63" i="28" s="1"/>
  <c r="J49" i="28"/>
  <c r="J63" i="28" s="1"/>
  <c r="I49" i="28"/>
  <c r="I63" i="28" s="1"/>
  <c r="H49" i="28"/>
  <c r="H63" i="28" s="1"/>
  <c r="G49" i="28"/>
  <c r="G63" i="28" s="1"/>
  <c r="F49" i="28"/>
  <c r="F63" i="28" s="1"/>
  <c r="E49" i="28"/>
  <c r="E63" i="28" s="1"/>
  <c r="D49" i="28"/>
  <c r="D63" i="28" s="1"/>
  <c r="O64" i="28" l="1"/>
  <c r="L63" i="28"/>
  <c r="M63" i="28"/>
  <c r="N63" i="28"/>
  <c r="O63" i="28" s="1"/>
  <c r="O44" i="28"/>
  <c r="O40" i="28"/>
  <c r="O49" i="28"/>
  <c r="P52" i="28" l="1"/>
</calcChain>
</file>

<file path=xl/sharedStrings.xml><?xml version="1.0" encoding="utf-8"?>
<sst xmlns="http://schemas.openxmlformats.org/spreadsheetml/2006/main" count="2186" uniqueCount="721">
  <si>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</si>
  <si>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</si>
  <si>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</si>
  <si>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</si>
  <si>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</si>
  <si>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</si>
  <si>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</si>
  <si>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</si>
  <si>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</si>
  <si>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</si>
  <si>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</si>
  <si>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</si>
  <si>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</si>
  <si>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Special Events Net Budget</t>
  </si>
  <si>
    <t>United Way Allocation Budget</t>
  </si>
  <si>
    <t>Total Budget</t>
  </si>
  <si>
    <t>Released Contributions Budget</t>
  </si>
  <si>
    <t>LY Release Actual/Forecast</t>
  </si>
  <si>
    <t>LY Special Events Net Actual/Forecast</t>
  </si>
  <si>
    <t>LY Grants Actual/Forecast</t>
  </si>
  <si>
    <t>LY United Way Allocation Actual</t>
  </si>
  <si>
    <t>LY Actual/Forecast</t>
  </si>
  <si>
    <t>Constituent ID</t>
  </si>
  <si>
    <t>Name</t>
  </si>
  <si>
    <t>Prospect Proposal Name</t>
  </si>
  <si>
    <t>16095</t>
  </si>
  <si>
    <t>88Nine Radio Milwaukee</t>
  </si>
  <si>
    <t>2020 MLK Media Sponsor</t>
  </si>
  <si>
    <t>2020</t>
  </si>
  <si>
    <t>2-Cultivation</t>
  </si>
  <si>
    <t>MLK Celebration</t>
  </si>
  <si>
    <t>4054-0</t>
  </si>
  <si>
    <t>A.O. Smith Corporation</t>
  </si>
  <si>
    <t>2020 Rite Hite Golf</t>
  </si>
  <si>
    <t>Rite Hite</t>
  </si>
  <si>
    <t>20643-0</t>
  </si>
  <si>
    <t>A.O. Smith Foundation</t>
  </si>
  <si>
    <t>2020 TBD</t>
  </si>
  <si>
    <t>TBD</t>
  </si>
  <si>
    <t>259006-0</t>
  </si>
  <si>
    <t>Albregts, Melisa M.</t>
  </si>
  <si>
    <t>2019 Minikani</t>
  </si>
  <si>
    <t>Camp Minikani</t>
  </si>
  <si>
    <t>1710-0</t>
  </si>
  <si>
    <t>Allen, Deborah N.</t>
  </si>
  <si>
    <t>2019 Exec Board</t>
  </si>
  <si>
    <t>5321</t>
  </si>
  <si>
    <t>Alpha Phi Alpha Fraternity, Inc. - Delta Chi Lambda Chapter</t>
  </si>
  <si>
    <t>2020 MLK</t>
  </si>
  <si>
    <t>2941</t>
  </si>
  <si>
    <t>American Family Mutual Insurance</t>
  </si>
  <si>
    <t>2019 TBD</t>
  </si>
  <si>
    <t>14173</t>
  </si>
  <si>
    <t>American Transmission Company</t>
  </si>
  <si>
    <t>188579-0</t>
  </si>
  <si>
    <t>Anon Charitable Trust</t>
  </si>
  <si>
    <t>2020 Miracle League</t>
  </si>
  <si>
    <t>Miracle League</t>
  </si>
  <si>
    <t>16358</t>
  </si>
  <si>
    <t>Anonymous Donor - US Bank The Private Client Reserve</t>
  </si>
  <si>
    <t>2019 General Operating</t>
  </si>
  <si>
    <t>General Operations</t>
  </si>
  <si>
    <t>5007</t>
  </si>
  <si>
    <t>Ascension Wisconsin</t>
  </si>
  <si>
    <t>138620-0</t>
  </si>
  <si>
    <t>Associated Bank</t>
  </si>
  <si>
    <t>2020/21 Achievers</t>
  </si>
  <si>
    <t>YMCA Achievers</t>
  </si>
  <si>
    <t>38013-0</t>
  </si>
  <si>
    <t>Aurora Health Care</t>
  </si>
  <si>
    <t>2020 MLK Lead Sponsor</t>
  </si>
  <si>
    <t>183546-0</t>
  </si>
  <si>
    <t>Bader Philanthropies</t>
  </si>
  <si>
    <t>233389-0</t>
  </si>
  <si>
    <t>Baird Foundation, Inc.</t>
  </si>
  <si>
    <t>2020 General Ops</t>
  </si>
  <si>
    <t>6092</t>
  </si>
  <si>
    <t>Ballentine, Anne C.</t>
  </si>
  <si>
    <t>188856-00</t>
  </si>
  <si>
    <t>Bast, Rochelle H.</t>
  </si>
  <si>
    <t>2019 RH Board</t>
  </si>
  <si>
    <t>18320</t>
  </si>
  <si>
    <t>BelAir Cantina</t>
  </si>
  <si>
    <t>2020 Powered by Tacos</t>
  </si>
  <si>
    <t>12354</t>
  </si>
  <si>
    <t>Benson, Katie</t>
  </si>
  <si>
    <t>151608-0</t>
  </si>
  <si>
    <t>Berglund, Bruce L.</t>
  </si>
  <si>
    <t>114195-00</t>
  </si>
  <si>
    <t>Blank, Jack M.</t>
  </si>
  <si>
    <t>2019 Exec Board Emeritus</t>
  </si>
  <si>
    <t>186722-0</t>
  </si>
  <si>
    <t>BMO Harris Bank</t>
  </si>
  <si>
    <t>100375885</t>
  </si>
  <si>
    <t>Bob's Discount Furniture Charitable Foundation, Inc.</t>
  </si>
  <si>
    <t>12850</t>
  </si>
  <si>
    <t>Bogenschild, David C.</t>
  </si>
  <si>
    <t>198437-0</t>
  </si>
  <si>
    <t>Bolger, John M.</t>
  </si>
  <si>
    <t>2019 MI Board</t>
  </si>
  <si>
    <t>14314</t>
  </si>
  <si>
    <t>Booth, Steven G.</t>
  </si>
  <si>
    <t>2019 De Tocq</t>
  </si>
  <si>
    <t>259428-0</t>
  </si>
  <si>
    <t>James B. and Jane R. Bradford Endowment Trust</t>
  </si>
  <si>
    <t>2019 Annual Trust Distribution</t>
  </si>
  <si>
    <t>1010-0</t>
  </si>
  <si>
    <t>Braun, Andrew</t>
  </si>
  <si>
    <t>2020 Minikani</t>
  </si>
  <si>
    <t>222864-0</t>
  </si>
  <si>
    <t>Brewers Community Foundation</t>
  </si>
  <si>
    <t>134081-0</t>
  </si>
  <si>
    <t>Briggs &amp; Stratton Corporation Foundation, Inc.</t>
  </si>
  <si>
    <t>2019 General Operations</t>
  </si>
  <si>
    <t>62120-0</t>
  </si>
  <si>
    <t>Briscoe, Terry D.</t>
  </si>
  <si>
    <t>2019 General Operating De Tocq</t>
  </si>
  <si>
    <t>6443</t>
  </si>
  <si>
    <t>Buelow Vetter Buikema Olson &amp; Vliett LLC</t>
  </si>
  <si>
    <t>139770-0</t>
  </si>
  <si>
    <t>The Burke Foundation</t>
  </si>
  <si>
    <t>150095-0</t>
  </si>
  <si>
    <t>The Business Journal</t>
  </si>
  <si>
    <t>123983-00</t>
  </si>
  <si>
    <t>Calvy, Patricia</t>
  </si>
  <si>
    <t>148758</t>
  </si>
  <si>
    <t>Canter, Richard J.</t>
  </si>
  <si>
    <t>60601-0</t>
  </si>
  <si>
    <t>Carrico Aquatic Resources, Inc.</t>
  </si>
  <si>
    <t>12424</t>
  </si>
  <si>
    <t>Casper, Kevin</t>
  </si>
  <si>
    <t>188333-0</t>
  </si>
  <si>
    <t>CG Schmidt, Inc.</t>
  </si>
  <si>
    <t>2020 Annual Campaign</t>
  </si>
  <si>
    <t>2020 MLK Exec Board</t>
  </si>
  <si>
    <t>2020 Rite Hite Golf Exec Board</t>
  </si>
  <si>
    <t>150216-0</t>
  </si>
  <si>
    <t>Chang, Tina</t>
  </si>
  <si>
    <t>138193-0</t>
  </si>
  <si>
    <t>Charter Mfg. Co. Foundation</t>
  </si>
  <si>
    <t>2020 General Operating</t>
  </si>
  <si>
    <t>186796-0</t>
  </si>
  <si>
    <t>Children's Hospital of Wisconsin</t>
  </si>
  <si>
    <t>7917</t>
  </si>
  <si>
    <t>The Chiropractic Company</t>
  </si>
  <si>
    <t>268683-0</t>
  </si>
  <si>
    <t>Clean Rite Supply</t>
  </si>
  <si>
    <t>148778-0</t>
  </si>
  <si>
    <t>Cleaver, Christin C.</t>
  </si>
  <si>
    <t>2019 ECE</t>
  </si>
  <si>
    <t>Early Childhood Education</t>
  </si>
  <si>
    <t>2943</t>
  </si>
  <si>
    <t>CliftonLarsonAllen LLP</t>
  </si>
  <si>
    <t>18016</t>
  </si>
  <si>
    <t>Cobalt Partners</t>
  </si>
  <si>
    <t>14221</t>
  </si>
  <si>
    <t>Cook, Joan</t>
  </si>
  <si>
    <t>2020 Rite Hite</t>
  </si>
  <si>
    <t>305296</t>
  </si>
  <si>
    <t>Corsi, John P.</t>
  </si>
  <si>
    <t>2019 RH Board &amp; Chiropratic Co.</t>
  </si>
  <si>
    <t>24180-00</t>
  </si>
  <si>
    <t>Crisostomo, Joan C.</t>
  </si>
  <si>
    <t>16254</t>
  </si>
  <si>
    <t>Croen, Fred</t>
  </si>
  <si>
    <t>186666-0</t>
  </si>
  <si>
    <t>Patrick &amp; Anna M. Cudahy Fund</t>
  </si>
  <si>
    <t>2020 Year-Round Food Program</t>
  </si>
  <si>
    <t>Multiple Designations</t>
  </si>
  <si>
    <t>138054-0</t>
  </si>
  <si>
    <t>Danforth, Joanne</t>
  </si>
  <si>
    <t>2019 Annual Gift</t>
  </si>
  <si>
    <t>10430</t>
  </si>
  <si>
    <t>DCI Art Form</t>
  </si>
  <si>
    <t>108040-4</t>
  </si>
  <si>
    <t>Derus, Ryan J.</t>
  </si>
  <si>
    <t>15120</t>
  </si>
  <si>
    <t>Direct Supply Foundation</t>
  </si>
  <si>
    <t>17185</t>
  </si>
  <si>
    <t>Dittmann, Timothy C.</t>
  </si>
  <si>
    <t>11407</t>
  </si>
  <si>
    <t>Dohmen Company Foundation</t>
  </si>
  <si>
    <t>2019 Healthy Living</t>
  </si>
  <si>
    <t>Healthy Living</t>
  </si>
  <si>
    <t>187842-0</t>
  </si>
  <si>
    <t>Eaton Corporation</t>
  </si>
  <si>
    <t>16865</t>
  </si>
  <si>
    <t>Eggers Imprints LLC</t>
  </si>
  <si>
    <t>4030-0</t>
  </si>
  <si>
    <t>The Harold F. &amp; Suzanne D. Falk Foundation, Inc.</t>
  </si>
  <si>
    <t>1437-0</t>
  </si>
  <si>
    <t>Farrior, Julian</t>
  </si>
  <si>
    <t>25397-0</t>
  </si>
  <si>
    <t>Fidelity Information Service (FIS)</t>
  </si>
  <si>
    <t>10458</t>
  </si>
  <si>
    <t>J.H. Findorff &amp; Son, Inc.</t>
  </si>
  <si>
    <t>204702-0</t>
  </si>
  <si>
    <t>Florsheim, Thomas W.</t>
  </si>
  <si>
    <t>186710-0</t>
  </si>
  <si>
    <t>Foley &amp; Lardner, LLP</t>
  </si>
  <si>
    <t>9821</t>
  </si>
  <si>
    <t>Foote, Kari</t>
  </si>
  <si>
    <t>1301</t>
  </si>
  <si>
    <t>Francis, John</t>
  </si>
  <si>
    <t>186742-0</t>
  </si>
  <si>
    <t>Froedtert Health</t>
  </si>
  <si>
    <t>2020 MLK Froedtert/MCW</t>
  </si>
  <si>
    <t>000020068-00</t>
  </si>
  <si>
    <t>Fuldner, Barbara N.</t>
  </si>
  <si>
    <t>2019 Minikani De Tocq</t>
  </si>
  <si>
    <t>15676</t>
  </si>
  <si>
    <t>Ganther, Benjamin</t>
  </si>
  <si>
    <t>187824-0</t>
  </si>
  <si>
    <t>Gardner Foundation</t>
  </si>
  <si>
    <t>2020 Day Camp</t>
  </si>
  <si>
    <t>Day Camp</t>
  </si>
  <si>
    <t>2399</t>
  </si>
  <si>
    <t>GE Healthcare</t>
  </si>
  <si>
    <t>2020 MLK Award Sponsor</t>
  </si>
  <si>
    <t>10130</t>
  </si>
  <si>
    <t>Geenen, Carol</t>
  </si>
  <si>
    <t>16241</t>
  </si>
  <si>
    <t>Gimbel Reilly Guerin &amp; Brown LLP</t>
  </si>
  <si>
    <t>18374</t>
  </si>
  <si>
    <t>Glaisner, Richard J.</t>
  </si>
  <si>
    <t>13540</t>
  </si>
  <si>
    <t>Goodwill Industries of Southeastern Wisconsin</t>
  </si>
  <si>
    <t>237973-0</t>
  </si>
  <si>
    <t>Gorman &amp; Company, Inc</t>
  </si>
  <si>
    <t>16599</t>
  </si>
  <si>
    <t>Greater Milwaukee Association of Realtors Youth Foundation</t>
  </si>
  <si>
    <t>41644-0</t>
  </si>
  <si>
    <t>Greater Milwaukee Foundation</t>
  </si>
  <si>
    <t>2592</t>
  </si>
  <si>
    <t>Greater Milwaukee Foundation -/Mequon Hiram Schmitt Fund</t>
  </si>
  <si>
    <t>2019 Rite Hite</t>
  </si>
  <si>
    <t>1903</t>
  </si>
  <si>
    <t>Greater Milwaukee Foundation -David C. Scott Foundation Fund</t>
  </si>
  <si>
    <t>17247</t>
  </si>
  <si>
    <t>Greene, Jenna M.</t>
  </si>
  <si>
    <t>15809</t>
  </si>
  <si>
    <t>Groeschell, Charles B.</t>
  </si>
  <si>
    <t>15821</t>
  </si>
  <si>
    <t>Hackmann, Glen F.</t>
  </si>
  <si>
    <t>20900-0</t>
  </si>
  <si>
    <t>Hammes, Jon D.</t>
  </si>
  <si>
    <t>4395</t>
  </si>
  <si>
    <t>The Harley-Davidson Foundation</t>
  </si>
  <si>
    <t>2020 Safety Around Water Washington Park</t>
  </si>
  <si>
    <t>Safety Around Water</t>
  </si>
  <si>
    <t>16213-0</t>
  </si>
  <si>
    <t>Haywood, Kalan R.</t>
  </si>
  <si>
    <t>Northside</t>
  </si>
  <si>
    <t>10995</t>
  </si>
  <si>
    <t>Haywood Group</t>
  </si>
  <si>
    <t>147776-00</t>
  </si>
  <si>
    <t>Heger, Robert J.</t>
  </si>
  <si>
    <t>3356-0</t>
  </si>
  <si>
    <t>Evan and Marion Helfaer Foundation</t>
  </si>
  <si>
    <t>4065-0</t>
  </si>
  <si>
    <t>Helwig Carbon Products, Inc.</t>
  </si>
  <si>
    <t>18021</t>
  </si>
  <si>
    <t>Hempel Companies</t>
  </si>
  <si>
    <t>17508</t>
  </si>
  <si>
    <t>Henry, Gretchen</t>
  </si>
  <si>
    <t>19415-0</t>
  </si>
  <si>
    <t>Herschede, August J.</t>
  </si>
  <si>
    <t>3039-0</t>
  </si>
  <si>
    <t>The Richard and Ethel Herzfeld Foundation</t>
  </si>
  <si>
    <t>2020 ECE</t>
  </si>
  <si>
    <t>12352</t>
  </si>
  <si>
    <t>Hogervorst, Jen</t>
  </si>
  <si>
    <t>206-01</t>
  </si>
  <si>
    <t>Holzbog, Marge</t>
  </si>
  <si>
    <t>14070</t>
  </si>
  <si>
    <t>HUB International</t>
  </si>
  <si>
    <t>186963-0</t>
  </si>
  <si>
    <t>Frieda and William Hunt Memorial Trust</t>
  </si>
  <si>
    <t>9078</t>
  </si>
  <si>
    <t>Hupy and Abraham, S.C.</t>
  </si>
  <si>
    <t>225442-0</t>
  </si>
  <si>
    <t>HUSCO International Inc.</t>
  </si>
  <si>
    <t>165766-0</t>
  </si>
  <si>
    <t>Inbusch Foundation</t>
  </si>
  <si>
    <t>188545-0</t>
  </si>
  <si>
    <t>Irgens Development Partners, LLC AMO®</t>
  </si>
  <si>
    <t>21195-0</t>
  </si>
  <si>
    <t>Jackson, Donald S.</t>
  </si>
  <si>
    <t>186569</t>
  </si>
  <si>
    <t>Jacobs, Bruce E.</t>
  </si>
  <si>
    <t>106510-0</t>
  </si>
  <si>
    <t>JMBrennan, Inc.</t>
  </si>
  <si>
    <t>244494-0</t>
  </si>
  <si>
    <t>Johnson Controls, Inc.</t>
  </si>
  <si>
    <t>2020 Safety Around Water Lincoln Park</t>
  </si>
  <si>
    <t>18318-0</t>
  </si>
  <si>
    <t>Justen, James T.</t>
  </si>
  <si>
    <t>188154-0</t>
  </si>
  <si>
    <t>Kahler Slater Architects</t>
  </si>
  <si>
    <t>149149</t>
  </si>
  <si>
    <t>Kanyer, Sheri A.</t>
  </si>
  <si>
    <t>2019 Rite Hite &amp; Minikani De Tocq</t>
  </si>
  <si>
    <t>225490-0</t>
  </si>
  <si>
    <t>Kegel, Diana D.</t>
  </si>
  <si>
    <t>10112</t>
  </si>
  <si>
    <t>Keiper, Ann M.</t>
  </si>
  <si>
    <t>260100-0</t>
  </si>
  <si>
    <t>Kelben Foundation, Inc.</t>
  </si>
  <si>
    <t>2019 Minikani Kelben</t>
  </si>
  <si>
    <t>11-1</t>
  </si>
  <si>
    <t>Kellner, Ted D.</t>
  </si>
  <si>
    <t>326294</t>
  </si>
  <si>
    <t>Kennedy, Erik</t>
  </si>
  <si>
    <t>2020 Miracle League Board</t>
  </si>
  <si>
    <t>107619-00</t>
  </si>
  <si>
    <t>Kersey, John W.</t>
  </si>
  <si>
    <t>9476</t>
  </si>
  <si>
    <t>King, Gerald D.</t>
  </si>
  <si>
    <t>12270</t>
  </si>
  <si>
    <t>King, Gloria</t>
  </si>
  <si>
    <t>18030</t>
  </si>
  <si>
    <t>Klauck, James</t>
  </si>
  <si>
    <t>209943-0</t>
  </si>
  <si>
    <t>Herb Kohl Philanthropies</t>
  </si>
  <si>
    <t>2020 Summer Programs</t>
  </si>
  <si>
    <t>17093</t>
  </si>
  <si>
    <t>Kohli, Jill</t>
  </si>
  <si>
    <t>7878</t>
  </si>
  <si>
    <t>Komatsu Mining</t>
  </si>
  <si>
    <t>15083</t>
  </si>
  <si>
    <t>Kostic, Kathryn</t>
  </si>
  <si>
    <t>21126-00</t>
  </si>
  <si>
    <t>Krugler, Christie A.</t>
  </si>
  <si>
    <t>17318</t>
  </si>
  <si>
    <t>Kruse, Pamela S.</t>
  </si>
  <si>
    <t>132655-0</t>
  </si>
  <si>
    <t>L &amp; A Crystal Services, LLC</t>
  </si>
  <si>
    <t>186974-0</t>
  </si>
  <si>
    <t>Herman W. Ladish Foundation</t>
  </si>
  <si>
    <t>2020 Safety Around Water - Jackson Park</t>
  </si>
  <si>
    <t>1020-0</t>
  </si>
  <si>
    <t>LaRoque, Perry T.</t>
  </si>
  <si>
    <t>118133-0</t>
  </si>
  <si>
    <t>Life Fitness</t>
  </si>
  <si>
    <t>27859-01</t>
  </si>
  <si>
    <t>Lione, Gail A.</t>
  </si>
  <si>
    <t>2019 De Tocq Achievers</t>
  </si>
  <si>
    <t>234627-0</t>
  </si>
  <si>
    <t>Lochmann, Jessica S.</t>
  </si>
  <si>
    <t>25914-0</t>
  </si>
  <si>
    <t>Lubar, Madeleine K.</t>
  </si>
  <si>
    <t>14911</t>
  </si>
  <si>
    <t>The Lubar Family Foundation</t>
  </si>
  <si>
    <t>330550</t>
  </si>
  <si>
    <t>Lueken, Jeffrey J.</t>
  </si>
  <si>
    <t>16382</t>
  </si>
  <si>
    <t>Lutz Family Charitable Trust</t>
  </si>
  <si>
    <t>10467</t>
  </si>
  <si>
    <t>M3 Insurance Solutions for Business</t>
  </si>
  <si>
    <t>7638-0</t>
  </si>
  <si>
    <t>ManpowerGroup</t>
  </si>
  <si>
    <t>186623-0</t>
  </si>
  <si>
    <t>Marquette University</t>
  </si>
  <si>
    <t>17504</t>
  </si>
  <si>
    <t>Marschka, Christopher D.</t>
  </si>
  <si>
    <t>000017627-01</t>
  </si>
  <si>
    <t>Martin, Janet D.</t>
  </si>
  <si>
    <t>2019 Rite Hite De Tocq</t>
  </si>
  <si>
    <t>23945-0</t>
  </si>
  <si>
    <t>Martire, Frank R.</t>
  </si>
  <si>
    <t>6047-0</t>
  </si>
  <si>
    <t>MATC - Milwaukee Area Technical College</t>
  </si>
  <si>
    <t>17094</t>
  </si>
  <si>
    <t>Mathews, David</t>
  </si>
  <si>
    <t>2018 Rite Hite</t>
  </si>
  <si>
    <t>9367</t>
  </si>
  <si>
    <t>Matrix Fitness</t>
  </si>
  <si>
    <t>000195395-01</t>
  </si>
  <si>
    <t>Mattke, Catherine T.</t>
  </si>
  <si>
    <t>16908</t>
  </si>
  <si>
    <t>Maxwell, Drew</t>
  </si>
  <si>
    <t>152155-0</t>
  </si>
  <si>
    <t>McArdle, Christopher J.</t>
  </si>
  <si>
    <t>982</t>
  </si>
  <si>
    <t>Meeusen, Richard A.</t>
  </si>
  <si>
    <t>11205</t>
  </si>
  <si>
    <t>Mellowes, John W.</t>
  </si>
  <si>
    <t>13280</t>
  </si>
  <si>
    <t>Metropolitan Milwaukee Assoc of Commerce</t>
  </si>
  <si>
    <t>2020 MLK Youth Engaged</t>
  </si>
  <si>
    <t>109195-00</t>
  </si>
  <si>
    <t>Miller, Bruce A.</t>
  </si>
  <si>
    <t>13680</t>
  </si>
  <si>
    <t>Miller, Kimberly W.</t>
  </si>
  <si>
    <t>137103-0</t>
  </si>
  <si>
    <t>MillerCoors</t>
  </si>
  <si>
    <t>106393-0</t>
  </si>
  <si>
    <t>Milwaukee Bucks</t>
  </si>
  <si>
    <t>2020 Learn or Play Spaces</t>
  </si>
  <si>
    <t>11011</t>
  </si>
  <si>
    <t>Montgomery, Wanda J.</t>
  </si>
  <si>
    <t>29720-00</t>
  </si>
  <si>
    <t>Mosley, Derek C.</t>
  </si>
  <si>
    <t>117240-0</t>
  </si>
  <si>
    <t>National Insurance Services, Inc.</t>
  </si>
  <si>
    <t>17674</t>
  </si>
  <si>
    <t>Network Health</t>
  </si>
  <si>
    <t>17554</t>
  </si>
  <si>
    <t>Newell, Kevin L.</t>
  </si>
  <si>
    <t>134596-0</t>
  </si>
  <si>
    <t>Northwestern Mutual Foundation</t>
  </si>
  <si>
    <t>2020 ECE NS</t>
  </si>
  <si>
    <t>2020 Capacity Building- Abbreviated Grant</t>
  </si>
  <si>
    <t>2020 MLK Exec Board Spoken Word</t>
  </si>
  <si>
    <t>2020/21 Achievers NML ERG</t>
  </si>
  <si>
    <t>17600</t>
  </si>
  <si>
    <t>O'Dell, Chris</t>
  </si>
  <si>
    <t>13029</t>
  </si>
  <si>
    <t>Octane Fitness</t>
  </si>
  <si>
    <t>203594-0</t>
  </si>
  <si>
    <t>Old National Bank</t>
  </si>
  <si>
    <t>200336-0</t>
  </si>
  <si>
    <t>OnMilwaukee.com</t>
  </si>
  <si>
    <t>24233-0</t>
  </si>
  <si>
    <t>Panzer, Mary E.</t>
  </si>
  <si>
    <t>100376045</t>
  </si>
  <si>
    <t>Paragon Numismatics</t>
  </si>
  <si>
    <t>12972</t>
  </si>
  <si>
    <t>Partnership Bank</t>
  </si>
  <si>
    <t>187800-0</t>
  </si>
  <si>
    <t>Payne &amp; Dolan Inc.</t>
  </si>
  <si>
    <t>2020 General Operating Bechthold Family</t>
  </si>
  <si>
    <t>263660-0</t>
  </si>
  <si>
    <t>Pedretti, Charles P.</t>
  </si>
  <si>
    <t>198402-00</t>
  </si>
  <si>
    <t>Pelisek, Jill G.</t>
  </si>
  <si>
    <t>17419</t>
  </si>
  <si>
    <t>Peter, Kyle</t>
  </si>
  <si>
    <t>186966-0</t>
  </si>
  <si>
    <t>Jane Bradley Pettit Foundation</t>
  </si>
  <si>
    <t>2019/20 Achievers</t>
  </si>
  <si>
    <t>17521</t>
  </si>
  <si>
    <t>Pickart, Alison</t>
  </si>
  <si>
    <t>9735</t>
  </si>
  <si>
    <t>The PNC Foundation</t>
  </si>
  <si>
    <t>186976-0</t>
  </si>
  <si>
    <t>Gene and Ruth Posner Foundation</t>
  </si>
  <si>
    <t>189783-0</t>
  </si>
  <si>
    <t>Potawatomi Hotel &amp; Casino</t>
  </si>
  <si>
    <t>2019 Heart of Canal Street</t>
  </si>
  <si>
    <t>9618</t>
  </si>
  <si>
    <t>Precor Incorporated</t>
  </si>
  <si>
    <t>17957</t>
  </si>
  <si>
    <t>Protzmann, Bobbie</t>
  </si>
  <si>
    <t>14443</t>
  </si>
  <si>
    <t>Purcell, Paul</t>
  </si>
  <si>
    <t>330191</t>
  </si>
  <si>
    <t>Ramirez, Austin M.</t>
  </si>
  <si>
    <t>188027-0</t>
  </si>
  <si>
    <t>Rexnord Corporation</t>
  </si>
  <si>
    <t>18343</t>
  </si>
  <si>
    <t>Rinka, Matt</t>
  </si>
  <si>
    <t>18286-00</t>
  </si>
  <si>
    <t>Robinson, Brian R.</t>
  </si>
  <si>
    <t>100376059</t>
  </si>
  <si>
    <t>ROC Ventures</t>
  </si>
  <si>
    <t>9918-0</t>
  </si>
  <si>
    <t>Rockwell Automation</t>
  </si>
  <si>
    <t>916-00</t>
  </si>
  <si>
    <t>Roeker, Scott F.</t>
  </si>
  <si>
    <t>17418</t>
  </si>
  <si>
    <t>Rogers Behavioral Health</t>
  </si>
  <si>
    <t>16939</t>
  </si>
  <si>
    <t>Roller, Rachel A.</t>
  </si>
  <si>
    <t>188091-0</t>
  </si>
  <si>
    <t>Roundy's Foundation</t>
  </si>
  <si>
    <t>2020 Food Program</t>
  </si>
  <si>
    <t>17489</t>
  </si>
  <si>
    <t>Royal Capital Group LLC</t>
  </si>
  <si>
    <t>18043</t>
  </si>
  <si>
    <t>Scheuber, Scott</t>
  </si>
  <si>
    <t>14558</t>
  </si>
  <si>
    <t>Schlick, Patricia C.</t>
  </si>
  <si>
    <t>107840-00</t>
  </si>
  <si>
    <t>Schmidt, Richard L.</t>
  </si>
  <si>
    <t>411-0</t>
  </si>
  <si>
    <t>Schoendorf, Karl T.</t>
  </si>
  <si>
    <t>3064-0</t>
  </si>
  <si>
    <t>Schwartz, Virginia C.</t>
  </si>
  <si>
    <t>15202</t>
  </si>
  <si>
    <t>Schwister, Jay</t>
  </si>
  <si>
    <t>5476</t>
  </si>
  <si>
    <t>Sensient Technologies Foundation, Inc.</t>
  </si>
  <si>
    <t>166498-0</t>
  </si>
  <si>
    <t>Shaikh, Omar L.</t>
  </si>
  <si>
    <t>17459</t>
  </si>
  <si>
    <t>Shepard Express</t>
  </si>
  <si>
    <t>564-00</t>
  </si>
  <si>
    <t>Siegel, Neil S.</t>
  </si>
  <si>
    <t>16123</t>
  </si>
  <si>
    <t>Simmons, Sherry</t>
  </si>
  <si>
    <t>2019 Achievers Scholarship</t>
  </si>
  <si>
    <t>15368</t>
  </si>
  <si>
    <t>Soderstrom, William R.</t>
  </si>
  <si>
    <t>186825-0</t>
  </si>
  <si>
    <t>Stackner Family Foundation, Inc.</t>
  </si>
  <si>
    <t>136171-0</t>
  </si>
  <si>
    <t>Stanek, Mary Ellen</t>
  </si>
  <si>
    <t>186784-0</t>
  </si>
  <si>
    <t>Steinmiller, John F.</t>
  </si>
  <si>
    <t>149857-0</t>
  </si>
  <si>
    <t>Stokes-Murray, Cynthia M.</t>
  </si>
  <si>
    <t>2020 Northside Board</t>
  </si>
  <si>
    <t>25931-1</t>
  </si>
  <si>
    <t>Stollenwerk, John J.</t>
  </si>
  <si>
    <t>250987-0</t>
  </si>
  <si>
    <t>Straight Up Sportswear</t>
  </si>
  <si>
    <t>21225-00</t>
  </si>
  <si>
    <t>Sullivan, Ireene S.</t>
  </si>
  <si>
    <t>13135</t>
  </si>
  <si>
    <t>SysLogic</t>
  </si>
  <si>
    <t>16562</t>
  </si>
  <si>
    <t>Team Bryce Foundation, Inc.</t>
  </si>
  <si>
    <t>144585-0</t>
  </si>
  <si>
    <t>Thiensville-Mequon Lions Club</t>
  </si>
  <si>
    <t>17517</t>
  </si>
  <si>
    <t>Third Space Brewing</t>
  </si>
  <si>
    <t>12106</t>
  </si>
  <si>
    <t>Town Bank</t>
  </si>
  <si>
    <t>17686</t>
  </si>
  <si>
    <t>True Fitness</t>
  </si>
  <si>
    <t>17181</t>
  </si>
  <si>
    <t>UAW Local 469</t>
  </si>
  <si>
    <t>39133-0</t>
  </si>
  <si>
    <t>Henry H. Uihlein &amp; Marion (Polly) S. Uihlein Foundation</t>
  </si>
  <si>
    <t>12823</t>
  </si>
  <si>
    <t>United Way of Greater Milwaukee &amp; Waukesha County</t>
  </si>
  <si>
    <t>2020-21 Allocation DC &amp; ECE</t>
  </si>
  <si>
    <t>252038</t>
  </si>
  <si>
    <t>UnitedHealthcare</t>
  </si>
  <si>
    <t>188078-0</t>
  </si>
  <si>
    <t>US Bank Foundation, Inc</t>
  </si>
  <si>
    <t>2020 Community Possible Grant Program - Play</t>
  </si>
  <si>
    <t>439-00</t>
  </si>
  <si>
    <t>Valde, Gregory A.</t>
  </si>
  <si>
    <t>18356</t>
  </si>
  <si>
    <t>Van Dyke, Debbie</t>
  </si>
  <si>
    <t>29571-1</t>
  </si>
  <si>
    <t>Venable, Robert J.</t>
  </si>
  <si>
    <t>17078</t>
  </si>
  <si>
    <t>Vielehr, Laurie</t>
  </si>
  <si>
    <t>17652</t>
  </si>
  <si>
    <t>VMP Healthcare &amp; Community Living</t>
  </si>
  <si>
    <t>20588-0</t>
  </si>
  <si>
    <t>Von Roenn, W. Gregory</t>
  </si>
  <si>
    <t>365414</t>
  </si>
  <si>
    <t>Walker, Jerry W.</t>
  </si>
  <si>
    <t>3467</t>
  </si>
  <si>
    <t>Wangard Partners, Inc.</t>
  </si>
  <si>
    <t>106680-0</t>
  </si>
  <si>
    <t>Waste Management of Wisconsin</t>
  </si>
  <si>
    <t>153652-00</t>
  </si>
  <si>
    <t>Waters, Kimberly A.</t>
  </si>
  <si>
    <t>100375913</t>
  </si>
  <si>
    <t>We Energies</t>
  </si>
  <si>
    <t>3037-0</t>
  </si>
  <si>
    <t>We Energies Foundation</t>
  </si>
  <si>
    <t>2020 Achievers and TBD</t>
  </si>
  <si>
    <t>7763</t>
  </si>
  <si>
    <t>The Werner Family Foundation</t>
  </si>
  <si>
    <t>2019 General Operating &amp; MLM</t>
  </si>
  <si>
    <t>9969</t>
  </si>
  <si>
    <t>Wesley, Gregory M.</t>
  </si>
  <si>
    <t>185502-0</t>
  </si>
  <si>
    <t>West Bend Mutual Insurance Company Charitable Fund</t>
  </si>
  <si>
    <t>189023-0</t>
  </si>
  <si>
    <t>WEYCO Group, Inc.</t>
  </si>
  <si>
    <t>186968-0</t>
  </si>
  <si>
    <t>Frank L. Weyenberg Charitable Trust</t>
  </si>
  <si>
    <t>2020 Day Camp CDLI</t>
  </si>
  <si>
    <t>118638-00</t>
  </si>
  <si>
    <t>Wierdsma, David J.</t>
  </si>
  <si>
    <t>17316-0</t>
  </si>
  <si>
    <t>Wiesner-Hanks, Merry E.</t>
  </si>
  <si>
    <t>11449</t>
  </si>
  <si>
    <t>Wight, Carla</t>
  </si>
  <si>
    <t>188314-00</t>
  </si>
  <si>
    <t>Williams, Jay B.</t>
  </si>
  <si>
    <t>17477</t>
  </si>
  <si>
    <t>Wisconsin Public Radio</t>
  </si>
  <si>
    <t>17497</t>
  </si>
  <si>
    <t>WNOV 860</t>
  </si>
  <si>
    <t>151480-0</t>
  </si>
  <si>
    <t>Wright, Derril H.</t>
  </si>
  <si>
    <t>2020 Annual Gift</t>
  </si>
  <si>
    <t>100376049</t>
  </si>
  <si>
    <t>Yabuki Family Foundation</t>
  </si>
  <si>
    <t>186531-1</t>
  </si>
  <si>
    <t>YMCA of the USA</t>
  </si>
  <si>
    <t>2020 Resident Camp Access MI</t>
  </si>
  <si>
    <t>2020 Day Camp Scholarships</t>
  </si>
  <si>
    <t>2020 Walmart Food Year Round</t>
  </si>
  <si>
    <t>2020 Aquatics Safety Around Water</t>
  </si>
  <si>
    <t>2019 Achievers Innovation</t>
  </si>
  <si>
    <t>2020 Achievers World of Work</t>
  </si>
  <si>
    <t>13831</t>
  </si>
  <si>
    <t>Ziemann Foundation</t>
  </si>
  <si>
    <t>186955-0</t>
  </si>
  <si>
    <t>Joseph and Vera Zilber Family Foundation</t>
  </si>
  <si>
    <t>13318</t>
  </si>
  <si>
    <t>Zilber LTD</t>
  </si>
  <si>
    <t>106451-0</t>
  </si>
  <si>
    <t>Zimmerman Architectural Studios</t>
  </si>
  <si>
    <t>16042</t>
  </si>
  <si>
    <t>Zizzo Group</t>
  </si>
  <si>
    <t>188099-00</t>
  </si>
  <si>
    <t>Zore, Edward J.</t>
  </si>
  <si>
    <t>186939-0</t>
  </si>
  <si>
    <t>The Marcus Corporation Foundation</t>
  </si>
  <si>
    <t>Achievers</t>
  </si>
  <si>
    <t>5-Pending</t>
  </si>
  <si>
    <t>2020 Character Development Institute</t>
  </si>
  <si>
    <t>2695-0</t>
  </si>
  <si>
    <t>Greater Milwaukee Foundation - Camp For Kids</t>
  </si>
  <si>
    <t>6-Awarded</t>
  </si>
  <si>
    <t>11652</t>
  </si>
  <si>
    <t>SCOPE</t>
  </si>
  <si>
    <t>2019 Minikani SCOPE Grant Application</t>
  </si>
  <si>
    <t>18381</t>
  </si>
  <si>
    <t>State of Wisconsin Department of Public Instruction</t>
  </si>
  <si>
    <t>2019-20 CLC Brown Deer Schools</t>
  </si>
  <si>
    <t>8-Declined</t>
  </si>
  <si>
    <t>School Age</t>
  </si>
  <si>
    <t>UHC</t>
  </si>
  <si>
    <t>UHC + We Energies Grigg</t>
  </si>
  <si>
    <t>Grants (CDBG and Head Start) Budget</t>
  </si>
  <si>
    <t>03/04</t>
  </si>
  <si>
    <t>02</t>
  </si>
  <si>
    <t>LY Total Contributions Actual/Forecast</t>
  </si>
  <si>
    <t>01-20-52-0126</t>
  </si>
  <si>
    <t>AO Contributions</t>
  </si>
  <si>
    <t>01-01-60-0130</t>
  </si>
  <si>
    <t>01-01-15-0131</t>
  </si>
  <si>
    <t>Camp Minikani Facilities</t>
  </si>
  <si>
    <t>01-12-60-0130</t>
  </si>
  <si>
    <t>Downtown</t>
  </si>
  <si>
    <t>01-03-60-0130</t>
  </si>
  <si>
    <t>01-03-01-0130</t>
  </si>
  <si>
    <t>Northside ECE</t>
  </si>
  <si>
    <t>01-10-01-0130</t>
  </si>
  <si>
    <t>Northwest ECE</t>
  </si>
  <si>
    <t>01-10-60-0130</t>
  </si>
  <si>
    <t>Northwest</t>
  </si>
  <si>
    <t>01-04-60-0130</t>
  </si>
  <si>
    <t>Total Contributions Budget</t>
  </si>
  <si>
    <t>UHC + Herzfeld ECE</t>
  </si>
  <si>
    <t>2019 Health Integration</t>
  </si>
  <si>
    <t>Proposal Deadline</t>
  </si>
  <si>
    <t>Proposal Status</t>
  </si>
  <si>
    <t>Purpose</t>
  </si>
  <si>
    <t>Amount Expected</t>
  </si>
  <si>
    <t>Amount Funded</t>
  </si>
  <si>
    <t>Ask Amount</t>
  </si>
  <si>
    <t>Date Expected</t>
  </si>
  <si>
    <t>Designation</t>
  </si>
  <si>
    <t>Date Open</t>
  </si>
  <si>
    <t>Pipeline</t>
  </si>
  <si>
    <t>01-18-56-0130</t>
  </si>
  <si>
    <t>UHC + GMF ECE + Achievers</t>
  </si>
  <si>
    <t>MLK</t>
  </si>
  <si>
    <t>RH Golf</t>
  </si>
  <si>
    <t>BCT</t>
  </si>
  <si>
    <t>UHC + YUSA Walmart</t>
  </si>
  <si>
    <t>MLM</t>
  </si>
  <si>
    <t xml:space="preserve">Pipeline </t>
  </si>
  <si>
    <t>Staff</t>
  </si>
  <si>
    <t>Community</t>
  </si>
  <si>
    <t>Medical College of Wisconsin</t>
  </si>
  <si>
    <t>HWPP-SEED ECE</t>
  </si>
  <si>
    <t>106652-0</t>
  </si>
  <si>
    <t>FIS Foundation</t>
  </si>
  <si>
    <t>2020 Healthy Living</t>
  </si>
  <si>
    <t>Staff + Community</t>
  </si>
  <si>
    <t>Pipeline + Donor Choice + Community</t>
  </si>
  <si>
    <t>Pipeline + Community</t>
  </si>
  <si>
    <t>Donor Choice + Community</t>
  </si>
  <si>
    <t>Pipeline + Staff</t>
  </si>
  <si>
    <t>UHC + YUSA Walmart + PNC ECE</t>
  </si>
  <si>
    <t>Camp Minikani facilities</t>
  </si>
  <si>
    <t>dept 77</t>
  </si>
  <si>
    <t>Pipeline + Staff + Community</t>
  </si>
  <si>
    <t>YMCA Achievers Scholarships</t>
  </si>
  <si>
    <t>2020 Resident Camp Capital Major Project</t>
  </si>
  <si>
    <t>Special Events Expenses</t>
  </si>
  <si>
    <t>Achiever Breakfast</t>
  </si>
  <si>
    <t>0131</t>
  </si>
  <si>
    <t>Yes</t>
  </si>
  <si>
    <t>Whitnall</t>
  </si>
  <si>
    <t>0130</t>
  </si>
  <si>
    <t>South Milw</t>
  </si>
  <si>
    <t>St Francis</t>
  </si>
  <si>
    <t>HOPE</t>
  </si>
  <si>
    <t>Eastbrook</t>
  </si>
  <si>
    <t>Dunwood</t>
  </si>
  <si>
    <t>Hamilton 1</t>
  </si>
  <si>
    <t>Hamilton 2</t>
  </si>
  <si>
    <t>No</t>
  </si>
  <si>
    <t>Nativity</t>
  </si>
  <si>
    <t>Messmer</t>
  </si>
  <si>
    <t>Brown Deer</t>
  </si>
  <si>
    <t>Stellar</t>
  </si>
  <si>
    <t>Rocketship</t>
  </si>
  <si>
    <t>St Augustine</t>
  </si>
  <si>
    <t>Lumin</t>
  </si>
  <si>
    <t>MESA</t>
  </si>
  <si>
    <t>0130?</t>
  </si>
  <si>
    <t>Branch</t>
  </si>
  <si>
    <t>YUSA CDLI worksheet</t>
  </si>
  <si>
    <t>Sports Dept</t>
  </si>
  <si>
    <t>GMF</t>
  </si>
  <si>
    <t>Special Events RE Net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</si>
</sst>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6" x14ac:knownFonts="1">
    <font>
      <sz val="10"/>
      <name val="MS Sans Serif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quotePrefix="1" applyFont="1" applyFill="1" applyAlignment="1">
      <alignment horizontal="left" vertical="center"/>
    </xf>
    <xf numFmtId="16" fontId="1" fillId="0" borderId="0" xfId="0" quotePrefix="1" applyNumberFormat="1" applyFont="1" applyFill="1" applyAlignment="1">
      <alignment horizontal="left" vertical="center"/>
    </xf>
    <xf numFmtId="16" fontId="4" fillId="0" borderId="0" xfId="0" quotePrefix="1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BACED-C550-4A38-A900-AFB577F37F1A}">
  <sheetPr>
    <pageSetUpPr fitToPage="1"/>
  </sheetPr>
  <dimension ref="A1:P69"/>
  <sheetViews>
    <sheetView tabSelected="1" topLeftCell="F1" workbookViewId="0">
      <pane ySplit="1" topLeftCell="A44" activePane="bottomLeft" state="frozen"/>
      <selection pane="bottomLeft" activeCell="O59" sqref="O59"/>
    </sheetView>
  </sheetViews>
  <sheetFormatPr defaultColWidth="9.140625" defaultRowHeight="18.75" customHeight="1" x14ac:dyDescent="0.2"/>
  <cols>
    <col min="1" max="1" width="12.7109375" style="6" bestFit="1" customWidth="1"/>
    <col min="2" max="2" width="31.85546875" style="7" bestFit="1" customWidth="1"/>
    <col min="3" max="3" width="22" style="7" customWidth="1"/>
    <col min="4" max="4" width="26.42578125" style="7" customWidth="1"/>
    <col min="5" max="5" width="22.42578125" style="7" customWidth="1"/>
    <col min="6" max="6" width="24.28515625" style="7" customWidth="1"/>
    <col min="7" max="7" width="20.140625" style="7" customWidth="1"/>
    <col min="8" max="8" width="17.85546875" style="7" customWidth="1"/>
    <col min="9" max="9" width="20.85546875" style="7" customWidth="1"/>
    <col min="10" max="10" width="17.85546875" style="7" customWidth="1"/>
    <col min="11" max="11" width="20" style="7" customWidth="1"/>
    <col min="12" max="12" width="22.140625" style="7" customWidth="1"/>
    <col min="13" max="13" width="24.7109375" style="7" customWidth="1"/>
    <col min="14" max="15" width="17.85546875" style="7" customWidth="1"/>
    <col min="16" max="16" width="11" style="7" bestFit="1" customWidth="1"/>
    <col min="17" max="16384" width="9.140625" style="7"/>
  </cols>
  <sheetData>
    <row r="1" spans="1:15" ht="18.75" customHeight="1" x14ac:dyDescent="0.2"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</row>
    <row r="2" spans="1:15" ht="18.75" customHeight="1" x14ac:dyDescent="0.2">
      <c r="A2" s="6" t="s">
        <v>639</v>
      </c>
      <c r="B2" s="9" t="s">
        <v>640</v>
      </c>
      <c r="C2" s="10">
        <v>2000</v>
      </c>
      <c r="D2" s="10">
        <f>8000+1500+1000</f>
        <v>10500</v>
      </c>
      <c r="E2" s="10">
        <f>23500+2000</f>
        <v>25500</v>
      </c>
      <c r="F2" s="10">
        <f>110500+1500+5000</f>
        <v>117000</v>
      </c>
      <c r="G2" s="10">
        <f>75000+1000</f>
        <v>76000</v>
      </c>
      <c r="H2" s="10">
        <f>1000+1000</f>
        <v>2000</v>
      </c>
      <c r="I2" s="10">
        <f xml:space="preserve"> 70000+1000</f>
        <v>71000</v>
      </c>
      <c r="J2" s="10">
        <f>15000+1000</f>
        <v>16000</v>
      </c>
      <c r="K2" s="10">
        <f>25000+1000</f>
        <v>26000</v>
      </c>
      <c r="L2" s="10">
        <f>125000+2000</f>
        <v>127000</v>
      </c>
      <c r="M2" s="10">
        <f>35000+2000+2000</f>
        <v>39000</v>
      </c>
      <c r="N2" s="10">
        <f>10000+2000+35412</f>
        <v>47412</v>
      </c>
      <c r="O2" s="10">
        <f>SUM(C2:N2)</f>
        <v>559412</v>
      </c>
    </row>
    <row r="3" spans="1:15" ht="18.75" customHeight="1" x14ac:dyDescent="0.2">
      <c r="B3" s="9"/>
      <c r="C3" s="11" t="s">
        <v>676</v>
      </c>
      <c r="D3" s="11" t="s">
        <v>683</v>
      </c>
      <c r="E3" s="11" t="s">
        <v>684</v>
      </c>
      <c r="F3" s="11" t="s">
        <v>683</v>
      </c>
      <c r="G3" s="11" t="s">
        <v>684</v>
      </c>
      <c r="H3" s="11" t="s">
        <v>684</v>
      </c>
      <c r="I3" s="11" t="s">
        <v>684</v>
      </c>
      <c r="J3" s="11" t="s">
        <v>685</v>
      </c>
      <c r="K3" s="11" t="s">
        <v>684</v>
      </c>
      <c r="L3" s="11" t="s">
        <v>684</v>
      </c>
      <c r="M3" s="11" t="s">
        <v>683</v>
      </c>
      <c r="N3" s="11" t="s">
        <v>684</v>
      </c>
      <c r="O3" s="8"/>
    </row>
    <row r="4" spans="1:15" ht="18.75" customHeight="1" x14ac:dyDescent="0.2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8.75" customHeight="1" x14ac:dyDescent="0.2">
      <c r="A5" s="6" t="s">
        <v>641</v>
      </c>
      <c r="B5" s="9" t="s">
        <v>42</v>
      </c>
      <c r="C5" s="10">
        <v>3500</v>
      </c>
      <c r="D5" s="10">
        <v>8100</v>
      </c>
      <c r="E5" s="10">
        <f>15000+750+2500</f>
        <v>18250</v>
      </c>
      <c r="F5" s="10">
        <f>34500+750+2500</f>
        <v>37750</v>
      </c>
      <c r="G5" s="10">
        <v>0</v>
      </c>
      <c r="H5" s="10">
        <v>0</v>
      </c>
      <c r="I5" s="10">
        <v>17000</v>
      </c>
      <c r="J5" s="10">
        <v>0</v>
      </c>
      <c r="K5" s="10">
        <v>1000</v>
      </c>
      <c r="L5" s="10">
        <v>10500</v>
      </c>
      <c r="M5" s="10">
        <f>7000+2500</f>
        <v>9500</v>
      </c>
      <c r="N5" s="10">
        <f>1000+2500</f>
        <v>3500</v>
      </c>
      <c r="O5" s="10">
        <f>SUM(C5:N5)</f>
        <v>109100</v>
      </c>
    </row>
    <row r="6" spans="1:15" ht="18.75" customHeight="1" x14ac:dyDescent="0.2">
      <c r="A6" s="6" t="s">
        <v>642</v>
      </c>
      <c r="B6" s="9" t="s">
        <v>643</v>
      </c>
      <c r="C6" s="10">
        <v>0</v>
      </c>
      <c r="D6" s="10">
        <v>0</v>
      </c>
      <c r="E6" s="10">
        <v>0</v>
      </c>
      <c r="F6" s="10">
        <v>12500</v>
      </c>
      <c r="G6" s="10">
        <v>0</v>
      </c>
      <c r="H6" s="10">
        <v>0</v>
      </c>
      <c r="I6" s="10">
        <f>40000+2500</f>
        <v>42500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f>SUM(C6:N6)</f>
        <v>55000</v>
      </c>
    </row>
    <row r="7" spans="1:15" ht="18.75" customHeight="1" x14ac:dyDescent="0.2">
      <c r="B7" s="9"/>
      <c r="C7" s="11" t="s">
        <v>666</v>
      </c>
      <c r="D7" s="11" t="s">
        <v>666</v>
      </c>
      <c r="E7" s="11" t="s">
        <v>690</v>
      </c>
      <c r="F7" s="11" t="s">
        <v>690</v>
      </c>
      <c r="G7" s="11"/>
      <c r="H7" s="11"/>
      <c r="I7" s="11" t="s">
        <v>666</v>
      </c>
      <c r="J7" s="11"/>
      <c r="K7" s="11" t="s">
        <v>666</v>
      </c>
      <c r="L7" s="11" t="s">
        <v>666</v>
      </c>
      <c r="M7" s="11" t="s">
        <v>684</v>
      </c>
      <c r="N7" s="11" t="s">
        <v>684</v>
      </c>
      <c r="O7" s="11"/>
    </row>
    <row r="8" spans="1:15" ht="18.75" customHeight="1" x14ac:dyDescent="0.2"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8.75" customHeight="1" x14ac:dyDescent="0.2">
      <c r="A9" s="6" t="s">
        <v>644</v>
      </c>
      <c r="B9" s="9" t="s">
        <v>645</v>
      </c>
      <c r="C9" s="10">
        <v>0</v>
      </c>
      <c r="D9" s="10">
        <v>500</v>
      </c>
      <c r="E9" s="10">
        <v>1000</v>
      </c>
      <c r="F9" s="10">
        <f>1000+1500</f>
        <v>2500</v>
      </c>
      <c r="G9" s="10">
        <v>0</v>
      </c>
      <c r="H9" s="10">
        <v>0</v>
      </c>
      <c r="I9" s="10">
        <v>0</v>
      </c>
      <c r="J9" s="10">
        <v>2500</v>
      </c>
      <c r="K9" s="10">
        <v>1500</v>
      </c>
      <c r="L9" s="10">
        <v>1000</v>
      </c>
      <c r="M9" s="10">
        <v>500</v>
      </c>
      <c r="N9" s="10">
        <v>500</v>
      </c>
      <c r="O9" s="10">
        <f>SUM(C9:N9)</f>
        <v>10000</v>
      </c>
    </row>
    <row r="10" spans="1:15" s="11" customFormat="1" ht="18.75" customHeight="1" x14ac:dyDescent="0.2">
      <c r="D10" s="11" t="s">
        <v>675</v>
      </c>
      <c r="E10" s="11" t="s">
        <v>675</v>
      </c>
      <c r="F10" s="11" t="s">
        <v>682</v>
      </c>
      <c r="J10" s="11" t="s">
        <v>676</v>
      </c>
      <c r="K10" s="11" t="s">
        <v>676</v>
      </c>
      <c r="L10" s="11" t="s">
        <v>676</v>
      </c>
      <c r="M10" s="11" t="s">
        <v>676</v>
      </c>
      <c r="N10" s="11" t="s">
        <v>676</v>
      </c>
    </row>
    <row r="11" spans="1:15" ht="18.75" customHeight="1" x14ac:dyDescent="0.2"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18.75" customHeight="1" x14ac:dyDescent="0.2">
      <c r="A12" s="6" t="s">
        <v>646</v>
      </c>
      <c r="B12" s="9" t="s">
        <v>252</v>
      </c>
      <c r="C12" s="10">
        <v>0</v>
      </c>
      <c r="D12" s="10">
        <v>4500</v>
      </c>
      <c r="E12" s="10">
        <v>4500</v>
      </c>
      <c r="F12" s="10">
        <v>2700</v>
      </c>
      <c r="G12" s="10">
        <v>0</v>
      </c>
      <c r="H12" s="10">
        <v>0</v>
      </c>
      <c r="I12" s="10">
        <v>2700</v>
      </c>
      <c r="J12" s="10">
        <f>1800+1500</f>
        <v>3300</v>
      </c>
      <c r="K12" s="10">
        <v>1800</v>
      </c>
      <c r="L12" s="10">
        <v>0</v>
      </c>
      <c r="M12" s="10">
        <v>0</v>
      </c>
      <c r="N12" s="10">
        <v>0</v>
      </c>
      <c r="O12" s="10">
        <f>SUM(C12:N12)</f>
        <v>19500</v>
      </c>
    </row>
    <row r="13" spans="1:15" ht="18.75" customHeight="1" x14ac:dyDescent="0.2">
      <c r="A13" s="7"/>
      <c r="D13" s="7">
        <v>239</v>
      </c>
      <c r="E13" s="7" t="s">
        <v>675</v>
      </c>
      <c r="F13" s="7" t="s">
        <v>666</v>
      </c>
      <c r="I13" s="7" t="s">
        <v>666</v>
      </c>
      <c r="J13" s="7" t="s">
        <v>718</v>
      </c>
      <c r="K13" s="7" t="s">
        <v>666</v>
      </c>
    </row>
    <row r="14" spans="1:15" ht="18.75" customHeight="1" x14ac:dyDescent="0.2"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8.75" customHeight="1" x14ac:dyDescent="0.2">
      <c r="A15" s="6" t="s">
        <v>647</v>
      </c>
      <c r="B15" s="9" t="s">
        <v>648</v>
      </c>
      <c r="C15" s="10">
        <v>0</v>
      </c>
      <c r="D15" s="10">
        <v>1000</v>
      </c>
      <c r="E15" s="10">
        <v>0</v>
      </c>
      <c r="F15" s="10">
        <v>16055</v>
      </c>
      <c r="G15" s="10">
        <v>0</v>
      </c>
      <c r="H15" s="10">
        <v>0</v>
      </c>
      <c r="I15" s="10">
        <v>0</v>
      </c>
      <c r="J15" s="10">
        <v>75000</v>
      </c>
      <c r="K15" s="10">
        <v>0</v>
      </c>
      <c r="L15" s="10">
        <v>0</v>
      </c>
      <c r="M15" s="10">
        <v>0</v>
      </c>
      <c r="N15" s="10">
        <v>0</v>
      </c>
      <c r="O15" s="10">
        <f>SUM(C15:N15)</f>
        <v>92055</v>
      </c>
    </row>
    <row r="16" spans="1:15" ht="18.75" customHeight="1" x14ac:dyDescent="0.2">
      <c r="A16" s="6" t="s">
        <v>649</v>
      </c>
      <c r="B16" s="9" t="s">
        <v>650</v>
      </c>
      <c r="C16" s="10">
        <v>0</v>
      </c>
      <c r="D16" s="10">
        <v>1000</v>
      </c>
      <c r="E16" s="10">
        <v>500</v>
      </c>
      <c r="F16" s="10">
        <f>1000+250</f>
        <v>1250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>SUM(C16:N16)</f>
        <v>2750</v>
      </c>
    </row>
    <row r="17" spans="1:15" ht="18.75" customHeight="1" x14ac:dyDescent="0.2">
      <c r="B17" s="9"/>
      <c r="C17" s="11"/>
      <c r="D17" s="11" t="s">
        <v>666</v>
      </c>
      <c r="E17" s="11" t="s">
        <v>675</v>
      </c>
      <c r="F17" s="11" t="s">
        <v>686</v>
      </c>
      <c r="G17" s="11"/>
      <c r="H17" s="11"/>
      <c r="I17" s="11"/>
      <c r="J17" s="11" t="s">
        <v>666</v>
      </c>
      <c r="K17" s="11"/>
      <c r="L17" s="11"/>
      <c r="M17" s="11"/>
      <c r="N17" s="11"/>
      <c r="O17" s="11"/>
    </row>
    <row r="18" spans="1:15" ht="18.75" customHeight="1" x14ac:dyDescent="0.2"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8.75" customHeight="1" x14ac:dyDescent="0.2">
      <c r="A19" s="6" t="s">
        <v>651</v>
      </c>
      <c r="B19" s="9" t="s">
        <v>652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f>SUM(C19:N19)</f>
        <v>0</v>
      </c>
    </row>
    <row r="20" spans="1:15" ht="18.75" customHeight="1" x14ac:dyDescent="0.2"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8.75" customHeight="1" x14ac:dyDescent="0.2"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8.75" customHeight="1" x14ac:dyDescent="0.2">
      <c r="A22" s="6" t="s">
        <v>653</v>
      </c>
      <c r="B22" s="9" t="s">
        <v>34</v>
      </c>
      <c r="C22" s="10">
        <v>500</v>
      </c>
      <c r="D22" s="10">
        <f>7500+3000</f>
        <v>10500</v>
      </c>
      <c r="E22" s="10">
        <v>4000</v>
      </c>
      <c r="F22" s="10">
        <f>26100+1000</f>
        <v>27100</v>
      </c>
      <c r="G22" s="10">
        <v>2500</v>
      </c>
      <c r="H22" s="10">
        <v>0</v>
      </c>
      <c r="I22" s="10">
        <v>1000</v>
      </c>
      <c r="J22" s="10">
        <v>4000</v>
      </c>
      <c r="K22" s="10">
        <v>3500</v>
      </c>
      <c r="L22" s="10">
        <v>500</v>
      </c>
      <c r="M22" s="10">
        <v>1500</v>
      </c>
      <c r="N22" s="10">
        <v>5000</v>
      </c>
      <c r="O22" s="12">
        <f>SUM(C22:N22)</f>
        <v>60100</v>
      </c>
    </row>
    <row r="23" spans="1:15" ht="18.75" customHeight="1" x14ac:dyDescent="0.2">
      <c r="A23" s="7"/>
      <c r="C23" s="7" t="s">
        <v>675</v>
      </c>
      <c r="D23" s="7" t="s">
        <v>686</v>
      </c>
      <c r="E23" s="7" t="s">
        <v>675</v>
      </c>
      <c r="F23" s="7" t="s">
        <v>686</v>
      </c>
      <c r="G23" s="7" t="s">
        <v>666</v>
      </c>
      <c r="I23" s="7" t="s">
        <v>666</v>
      </c>
      <c r="J23" s="7" t="s">
        <v>676</v>
      </c>
      <c r="K23" s="7" t="s">
        <v>676</v>
      </c>
      <c r="L23" s="7" t="s">
        <v>676</v>
      </c>
      <c r="M23" s="7" t="s">
        <v>666</v>
      </c>
      <c r="N23" s="7" t="s">
        <v>666</v>
      </c>
    </row>
    <row r="24" spans="1:15" ht="18.75" customHeight="1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8.75" customHeight="1" x14ac:dyDescent="0.2">
      <c r="B25" s="9" t="s">
        <v>619</v>
      </c>
      <c r="C25" s="10">
        <f>49650+1200+500</f>
        <v>51350</v>
      </c>
      <c r="D25" s="10">
        <f>1000+1500</f>
        <v>2500</v>
      </c>
      <c r="E25" s="10">
        <v>250</v>
      </c>
      <c r="F25" s="10">
        <f>7500+1800+2500</f>
        <v>11800</v>
      </c>
      <c r="G25" s="10">
        <v>0</v>
      </c>
      <c r="H25" s="10">
        <v>0</v>
      </c>
      <c r="I25" s="10">
        <v>0</v>
      </c>
      <c r="J25" s="10">
        <v>3000</v>
      </c>
      <c r="K25" s="10">
        <v>2000</v>
      </c>
      <c r="L25" s="10">
        <v>250</v>
      </c>
      <c r="M25" s="10">
        <v>0</v>
      </c>
      <c r="N25" s="10">
        <v>0</v>
      </c>
      <c r="O25" s="10">
        <f>SUM(C25:N25)</f>
        <v>71150</v>
      </c>
    </row>
    <row r="26" spans="1:15" ht="18.75" customHeight="1" x14ac:dyDescent="0.2">
      <c r="A26" s="7"/>
      <c r="C26" s="7" t="s">
        <v>684</v>
      </c>
      <c r="D26" s="7" t="s">
        <v>684</v>
      </c>
      <c r="E26" s="7" t="s">
        <v>676</v>
      </c>
      <c r="F26" s="7" t="s">
        <v>684</v>
      </c>
      <c r="J26" s="7" t="s">
        <v>666</v>
      </c>
      <c r="L26" s="7" t="s">
        <v>676</v>
      </c>
      <c r="N26" s="7">
        <v>0</v>
      </c>
    </row>
    <row r="27" spans="1:15" ht="18.75" customHeight="1" x14ac:dyDescent="0.2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8.75" customHeight="1" x14ac:dyDescent="0.2">
      <c r="B28" s="9" t="s">
        <v>215</v>
      </c>
      <c r="C28" s="10">
        <v>0</v>
      </c>
      <c r="D28" s="10">
        <v>5000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15000</v>
      </c>
      <c r="N28" s="10">
        <v>0</v>
      </c>
      <c r="O28" s="12">
        <f>SUM(C28:N28)</f>
        <v>20000</v>
      </c>
    </row>
    <row r="29" spans="1:15" ht="18.75" customHeight="1" x14ac:dyDescent="0.2">
      <c r="C29" s="8"/>
      <c r="D29" s="11" t="s">
        <v>674</v>
      </c>
      <c r="E29" s="8"/>
      <c r="F29" s="8"/>
      <c r="G29" s="8"/>
      <c r="H29" s="8"/>
      <c r="I29" s="8"/>
      <c r="J29" s="8"/>
      <c r="K29" s="8"/>
      <c r="L29" s="8"/>
      <c r="M29" s="11" t="s">
        <v>666</v>
      </c>
      <c r="N29" s="8"/>
      <c r="O29" s="8"/>
    </row>
    <row r="30" spans="1:15" ht="18.75" customHeight="1" x14ac:dyDescent="0.2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8.75" customHeight="1" x14ac:dyDescent="0.2">
      <c r="A31" s="6" t="s">
        <v>667</v>
      </c>
      <c r="B31" s="9" t="s">
        <v>183</v>
      </c>
      <c r="C31" s="10">
        <v>0</v>
      </c>
      <c r="D31" s="10">
        <v>0</v>
      </c>
      <c r="E31" s="10">
        <v>25000</v>
      </c>
      <c r="F31" s="10">
        <v>3500</v>
      </c>
      <c r="G31" s="10">
        <v>0</v>
      </c>
      <c r="H31" s="10">
        <v>0</v>
      </c>
      <c r="I31" s="10">
        <v>25000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f>SUM(C31:N31)</f>
        <v>53500</v>
      </c>
    </row>
    <row r="32" spans="1:15" ht="18.75" customHeight="1" x14ac:dyDescent="0.2">
      <c r="C32" s="11"/>
      <c r="D32" s="8"/>
      <c r="E32" s="11" t="s">
        <v>666</v>
      </c>
      <c r="F32" s="11" t="s">
        <v>666</v>
      </c>
      <c r="G32" s="8"/>
      <c r="H32" s="8"/>
      <c r="I32" s="11" t="s">
        <v>666</v>
      </c>
      <c r="J32" s="8"/>
      <c r="K32" s="8"/>
      <c r="L32" s="8"/>
      <c r="M32" s="8"/>
      <c r="N32" s="8"/>
      <c r="O32" s="8"/>
    </row>
    <row r="33" spans="1:15" ht="18.75" customHeight="1" x14ac:dyDescent="0.2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8.75" customHeight="1" x14ac:dyDescent="0.2">
      <c r="A34" s="6" t="s">
        <v>689</v>
      </c>
      <c r="B34" s="9" t="s">
        <v>249</v>
      </c>
      <c r="C34" s="10">
        <v>0</v>
      </c>
      <c r="D34" s="10">
        <v>0</v>
      </c>
      <c r="E34" s="10">
        <v>0</v>
      </c>
      <c r="F34" s="10">
        <v>22500</v>
      </c>
      <c r="G34" s="10">
        <v>0</v>
      </c>
      <c r="H34" s="10">
        <v>0</v>
      </c>
      <c r="I34" s="10">
        <v>0</v>
      </c>
      <c r="J34" s="10">
        <v>0</v>
      </c>
      <c r="K34" s="10">
        <v>6500</v>
      </c>
      <c r="L34" s="10">
        <v>6500</v>
      </c>
      <c r="M34" s="10">
        <v>0</v>
      </c>
      <c r="N34" s="10">
        <v>0</v>
      </c>
      <c r="O34" s="12">
        <f>SUM(C34:N34)</f>
        <v>35500</v>
      </c>
    </row>
    <row r="35" spans="1:15" s="11" customFormat="1" ht="18.75" customHeight="1" x14ac:dyDescent="0.2">
      <c r="F35" s="11" t="s">
        <v>666</v>
      </c>
      <c r="K35" s="11" t="s">
        <v>666</v>
      </c>
      <c r="L35" s="11" t="s">
        <v>666</v>
      </c>
    </row>
    <row r="36" spans="1:15" ht="18.75" customHeight="1" x14ac:dyDescent="0.2">
      <c r="B36" s="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8.75" customHeight="1" x14ac:dyDescent="0.2">
      <c r="B37" s="9" t="s">
        <v>632</v>
      </c>
      <c r="C37" s="10">
        <v>0</v>
      </c>
      <c r="D37" s="10">
        <v>10000</v>
      </c>
      <c r="E37" s="10">
        <v>0</v>
      </c>
      <c r="F37" s="10">
        <v>0</v>
      </c>
      <c r="G37" s="10">
        <v>0</v>
      </c>
      <c r="H37" s="10">
        <f>150+475</f>
        <v>625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2">
        <f>SUM(C37:N37)</f>
        <v>10625</v>
      </c>
    </row>
    <row r="38" spans="1:15" ht="18.75" customHeight="1" x14ac:dyDescent="0.2">
      <c r="B38" s="9"/>
      <c r="C38" s="8"/>
      <c r="D38" s="11" t="s">
        <v>666</v>
      </c>
      <c r="E38" s="8"/>
      <c r="F38" s="8"/>
      <c r="G38" s="8"/>
      <c r="H38" s="11" t="s">
        <v>676</v>
      </c>
      <c r="I38" s="8"/>
      <c r="J38" s="8"/>
      <c r="K38" s="8"/>
      <c r="L38" s="8"/>
      <c r="M38" s="8"/>
      <c r="N38" s="8"/>
      <c r="O38" s="8"/>
    </row>
    <row r="39" spans="1:15" ht="18.75" customHeight="1" x14ac:dyDescent="0.2">
      <c r="B39" s="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8.75" customHeight="1" x14ac:dyDescent="0.2">
      <c r="B40" s="7" t="s">
        <v>638</v>
      </c>
      <c r="C40" s="10">
        <v>44892.77</v>
      </c>
      <c r="D40" s="10">
        <v>66073.740000000005</v>
      </c>
      <c r="E40" s="10">
        <v>78462.759999999995</v>
      </c>
      <c r="F40" s="10">
        <v>155226.23999999999</v>
      </c>
      <c r="G40" s="10">
        <v>9860.7800000000007</v>
      </c>
      <c r="H40" s="10">
        <v>31127.54</v>
      </c>
      <c r="I40" s="10">
        <v>89125.51</v>
      </c>
      <c r="J40" s="10">
        <v>78737.73</v>
      </c>
      <c r="K40" s="10">
        <v>24481.96</v>
      </c>
      <c r="L40" s="10">
        <v>195753.88</v>
      </c>
      <c r="M40" s="10">
        <v>41600</v>
      </c>
      <c r="N40" s="10">
        <v>33451</v>
      </c>
      <c r="O40" s="10">
        <f>SUM(C40:N40)</f>
        <v>848793.91</v>
      </c>
    </row>
    <row r="41" spans="1:15" ht="18.75" customHeight="1" x14ac:dyDescent="0.2">
      <c r="B41" s="9" t="s">
        <v>654</v>
      </c>
      <c r="C41" s="13">
        <f t="shared" ref="C41:N41" si="0">C37+C34+C31+C28+C25+C22+C19+C16+C15+C12+C9+C6+C5+C2</f>
        <v>57350</v>
      </c>
      <c r="D41" s="13">
        <f t="shared" si="0"/>
        <v>53600</v>
      </c>
      <c r="E41" s="13">
        <f t="shared" si="0"/>
        <v>79000</v>
      </c>
      <c r="F41" s="13">
        <f t="shared" si="0"/>
        <v>254655</v>
      </c>
      <c r="G41" s="13">
        <f t="shared" si="0"/>
        <v>78500</v>
      </c>
      <c r="H41" s="13">
        <f t="shared" si="0"/>
        <v>2625</v>
      </c>
      <c r="I41" s="13">
        <f t="shared" si="0"/>
        <v>159200</v>
      </c>
      <c r="J41" s="13">
        <f t="shared" si="0"/>
        <v>103800</v>
      </c>
      <c r="K41" s="13">
        <f t="shared" si="0"/>
        <v>42300</v>
      </c>
      <c r="L41" s="13">
        <f t="shared" si="0"/>
        <v>145750</v>
      </c>
      <c r="M41" s="13">
        <f t="shared" si="0"/>
        <v>65500</v>
      </c>
      <c r="N41" s="13">
        <f t="shared" si="0"/>
        <v>56412</v>
      </c>
      <c r="O41" s="13">
        <f>SUM(C41:N41)</f>
        <v>1098692</v>
      </c>
    </row>
    <row r="42" spans="1:15" ht="18.75" customHeight="1" x14ac:dyDescent="0.2">
      <c r="E42" s="14"/>
      <c r="I42" s="14"/>
    </row>
    <row r="43" spans="1:15" ht="18.75" customHeight="1" x14ac:dyDescent="0.2">
      <c r="E43" s="14"/>
      <c r="I43" s="14"/>
    </row>
    <row r="44" spans="1:15" ht="18.75" customHeight="1" x14ac:dyDescent="0.2">
      <c r="A44" s="15" t="s">
        <v>637</v>
      </c>
      <c r="B44" s="7" t="s">
        <v>17</v>
      </c>
      <c r="C44" s="10">
        <v>40516.67</v>
      </c>
      <c r="D44" s="10">
        <v>51066.67</v>
      </c>
      <c r="E44" s="10">
        <v>34027.67</v>
      </c>
      <c r="F44" s="10">
        <v>57916.67</v>
      </c>
      <c r="G44" s="10">
        <v>40416.67</v>
      </c>
      <c r="H44" s="10">
        <v>29140.7</v>
      </c>
      <c r="I44" s="10">
        <v>19696.349999999999</v>
      </c>
      <c r="J44" s="10">
        <v>20657.669999999998</v>
      </c>
      <c r="K44" s="10">
        <v>31164.67</v>
      </c>
      <c r="L44" s="10">
        <v>15341</v>
      </c>
      <c r="M44" s="10">
        <v>7885</v>
      </c>
      <c r="N44" s="10">
        <f>42153.16-10416.66+7885</f>
        <v>39621.5</v>
      </c>
      <c r="O44" s="10">
        <f>SUM(C44:N44)</f>
        <v>387451.23999999993</v>
      </c>
    </row>
    <row r="45" spans="1:15" ht="18.75" customHeight="1" x14ac:dyDescent="0.2">
      <c r="B45" s="9" t="s">
        <v>16</v>
      </c>
      <c r="C45" s="13">
        <f>11662.76+25000+11450</f>
        <v>48112.76</v>
      </c>
      <c r="D45" s="13">
        <f>14662.76+4800+10000</f>
        <v>29462.760000000002</v>
      </c>
      <c r="E45" s="13">
        <v>11662.76</v>
      </c>
      <c r="F45" s="13">
        <f>14662.76+40000</f>
        <v>54662.76</v>
      </c>
      <c r="G45" s="13">
        <v>11997.76</v>
      </c>
      <c r="H45" s="13">
        <v>11997.76</v>
      </c>
      <c r="I45" s="13">
        <f>14997.76+20000</f>
        <v>34997.760000000002</v>
      </c>
      <c r="J45" s="13">
        <v>15597.76</v>
      </c>
      <c r="K45" s="13">
        <f>11997.76+1200</f>
        <v>13197.76</v>
      </c>
      <c r="L45" s="13">
        <v>11997.76</v>
      </c>
      <c r="M45" s="13">
        <v>6496.09</v>
      </c>
      <c r="N45" s="13">
        <f>25150+11783+6496.09</f>
        <v>43429.09</v>
      </c>
      <c r="O45" s="13">
        <f>SUM(C45:N45)</f>
        <v>293612.78000000003</v>
      </c>
    </row>
    <row r="46" spans="1:15" ht="18.75" customHeight="1" x14ac:dyDescent="0.2">
      <c r="C46" s="7" t="s">
        <v>668</v>
      </c>
      <c r="D46" s="7" t="s">
        <v>687</v>
      </c>
      <c r="E46" s="7" t="s">
        <v>633</v>
      </c>
      <c r="F46" s="7" t="s">
        <v>655</v>
      </c>
      <c r="G46" s="7" t="s">
        <v>633</v>
      </c>
      <c r="H46" s="7" t="s">
        <v>633</v>
      </c>
      <c r="I46" s="7" t="s">
        <v>634</v>
      </c>
      <c r="J46" s="7" t="s">
        <v>633</v>
      </c>
      <c r="K46" s="7" t="s">
        <v>672</v>
      </c>
      <c r="L46" s="7" t="s">
        <v>633</v>
      </c>
      <c r="M46" s="7" t="s">
        <v>633</v>
      </c>
      <c r="N46" s="14" t="s">
        <v>673</v>
      </c>
    </row>
    <row r="47" spans="1:15" ht="18.75" customHeight="1" x14ac:dyDescent="0.2">
      <c r="N47" s="14"/>
    </row>
    <row r="48" spans="1:15" ht="18.75" customHeight="1" x14ac:dyDescent="0.2">
      <c r="C48" s="14"/>
      <c r="D48" s="14"/>
    </row>
    <row r="49" spans="1:16" ht="18.75" customHeight="1" x14ac:dyDescent="0.2">
      <c r="A49" s="16" t="s">
        <v>636</v>
      </c>
      <c r="B49" s="7" t="s">
        <v>18</v>
      </c>
      <c r="C49" s="10">
        <v>17165.599999999999</v>
      </c>
      <c r="D49" s="10">
        <f>56532.78+5000</f>
        <v>61532.78</v>
      </c>
      <c r="E49" s="10">
        <f>-4433.79-425</f>
        <v>-4858.79</v>
      </c>
      <c r="F49" s="10">
        <f>14700.56+2365.25</f>
        <v>17065.809999999998</v>
      </c>
      <c r="G49" s="10">
        <f>5332.12-456.38</f>
        <v>4875.74</v>
      </c>
      <c r="H49" s="10">
        <f>-4929.38+217.86</f>
        <v>-4711.5200000000004</v>
      </c>
      <c r="I49" s="10">
        <f>-11725.18-16948.29</f>
        <v>-28673.47</v>
      </c>
      <c r="J49" s="10">
        <f>3178.65+23200.01</f>
        <v>26378.66</v>
      </c>
      <c r="K49" s="10">
        <f>18632.78-873.8</f>
        <v>17758.98</v>
      </c>
      <c r="L49" s="10">
        <f>21074.14-1654.87</f>
        <v>19419.27</v>
      </c>
      <c r="M49" s="10">
        <f>-6886.16+1406</f>
        <v>-5480.16</v>
      </c>
      <c r="N49" s="10">
        <f>3345+1406</f>
        <v>4751</v>
      </c>
      <c r="O49" s="10">
        <f>SUM(C49:N49)</f>
        <v>125223.90000000001</v>
      </c>
    </row>
    <row r="50" spans="1:16" s="18" customFormat="1" ht="18.75" customHeight="1" x14ac:dyDescent="0.2">
      <c r="A50" s="17"/>
      <c r="B50" s="18" t="s">
        <v>693</v>
      </c>
      <c r="C50" s="19"/>
      <c r="D50" s="19">
        <v>-1000</v>
      </c>
      <c r="E50" s="19"/>
      <c r="F50" s="19">
        <v>-1000</v>
      </c>
      <c r="G50" s="19">
        <v>-25000</v>
      </c>
      <c r="H50" s="19">
        <v>-3000</v>
      </c>
      <c r="I50" s="19"/>
      <c r="J50" s="19"/>
      <c r="K50" s="19"/>
      <c r="L50" s="19">
        <v>-17345</v>
      </c>
      <c r="M50" s="19"/>
      <c r="N50" s="19">
        <v>-11130</v>
      </c>
      <c r="O50" s="19"/>
    </row>
    <row r="51" spans="1:16" s="18" customFormat="1" ht="18.75" customHeight="1" x14ac:dyDescent="0.2">
      <c r="A51" s="17"/>
      <c r="B51" s="18" t="s">
        <v>720</v>
      </c>
      <c r="C51" s="19">
        <v>30000</v>
      </c>
      <c r="D51" s="19">
        <v>-1000</v>
      </c>
      <c r="E51" s="19">
        <v>5000</v>
      </c>
      <c r="F51" s="19">
        <f>21000+6500-1000</f>
        <v>26500</v>
      </c>
      <c r="G51" s="19">
        <f>52500-25000</f>
        <v>27500</v>
      </c>
      <c r="H51" s="19">
        <v>-3000</v>
      </c>
      <c r="I51" s="19">
        <v>20000</v>
      </c>
      <c r="J51" s="19">
        <v>6000</v>
      </c>
      <c r="K51" s="19">
        <v>16500</v>
      </c>
      <c r="L51" s="19">
        <f>12500-17345</f>
        <v>-4845</v>
      </c>
      <c r="M51" s="19"/>
      <c r="N51" s="19">
        <f>8050-11130</f>
        <v>-3080</v>
      </c>
      <c r="O51" s="19"/>
    </row>
    <row r="52" spans="1:16" ht="18.75" customHeight="1" x14ac:dyDescent="0.2">
      <c r="B52" s="9" t="s">
        <v>13</v>
      </c>
      <c r="C52" s="10">
        <v>32000</v>
      </c>
      <c r="D52" s="10">
        <v>-1000</v>
      </c>
      <c r="E52" s="10">
        <v>14600</v>
      </c>
      <c r="F52" s="10">
        <f>26500+5306.25</f>
        <v>31806.25</v>
      </c>
      <c r="G52" s="10">
        <f>24550+4877.24</f>
        <v>29427.239999999998</v>
      </c>
      <c r="H52" s="10">
        <f>-4180+4607.17</f>
        <v>427.17000000000007</v>
      </c>
      <c r="I52" s="10">
        <f>80-7989.39</f>
        <v>-7909.39</v>
      </c>
      <c r="J52" s="10">
        <f>4320-4995.02</f>
        <v>-675.02000000000044</v>
      </c>
      <c r="K52" s="10">
        <f>16000+3493.75</f>
        <v>19493.75</v>
      </c>
      <c r="L52" s="10">
        <f>-6345</f>
        <v>-6345</v>
      </c>
      <c r="M52" s="10">
        <v>3500</v>
      </c>
      <c r="N52" s="10">
        <f>-7630</f>
        <v>-7630</v>
      </c>
      <c r="O52" s="13">
        <f>SUM(C52:N52)</f>
        <v>107694.99999999999</v>
      </c>
      <c r="P52" s="10">
        <f>O52+O45+O41</f>
        <v>1499999.78</v>
      </c>
    </row>
    <row r="53" spans="1:16" ht="18.75" customHeight="1" x14ac:dyDescent="0.2">
      <c r="C53" s="10" t="s">
        <v>669</v>
      </c>
      <c r="E53" s="10" t="s">
        <v>669</v>
      </c>
      <c r="F53" s="10" t="s">
        <v>669</v>
      </c>
      <c r="G53" s="10" t="s">
        <v>669</v>
      </c>
      <c r="H53" s="10"/>
      <c r="I53" s="10" t="s">
        <v>671</v>
      </c>
      <c r="J53" s="10" t="s">
        <v>670</v>
      </c>
      <c r="K53" s="10" t="s">
        <v>670</v>
      </c>
      <c r="L53" s="10" t="s">
        <v>670</v>
      </c>
      <c r="M53" s="10"/>
      <c r="N53" s="10" t="s">
        <v>694</v>
      </c>
      <c r="O53" s="13"/>
      <c r="P53" s="10"/>
    </row>
    <row r="54" spans="1:16" ht="18.75" customHeight="1" x14ac:dyDescent="0.2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3"/>
      <c r="P54" s="10"/>
    </row>
    <row r="55" spans="1:16" ht="18.75" customHeight="1" x14ac:dyDescent="0.2">
      <c r="A55" s="6">
        <v>8</v>
      </c>
      <c r="B55" s="7" t="s">
        <v>20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/>
      <c r="M55" s="10">
        <v>340222</v>
      </c>
      <c r="N55" s="10">
        <v>0</v>
      </c>
      <c r="O55" s="10">
        <f>SUM(C55:N55)</f>
        <v>340222</v>
      </c>
    </row>
    <row r="56" spans="1:16" ht="18.75" customHeight="1" x14ac:dyDescent="0.2">
      <c r="B56" s="9" t="s">
        <v>14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326613</v>
      </c>
      <c r="N56" s="13">
        <v>0</v>
      </c>
      <c r="O56" s="13">
        <f>SUM(C56:N56)</f>
        <v>326613</v>
      </c>
    </row>
    <row r="57" spans="1:16" ht="18.75" customHeight="1" x14ac:dyDescent="0.2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3"/>
    </row>
    <row r="58" spans="1:16" ht="18.75" customHeight="1" x14ac:dyDescent="0.2">
      <c r="D58" s="14"/>
      <c r="G58" s="14"/>
    </row>
    <row r="59" spans="1:16" ht="18.75" customHeight="1" x14ac:dyDescent="0.2">
      <c r="A59" s="6">
        <v>10</v>
      </c>
      <c r="B59" s="7" t="s">
        <v>19</v>
      </c>
      <c r="C59" s="10">
        <v>26721.06</v>
      </c>
      <c r="D59" s="10">
        <v>27342.48</v>
      </c>
      <c r="E59" s="10">
        <v>27342.48</v>
      </c>
      <c r="F59" s="10">
        <v>30881.52</v>
      </c>
      <c r="G59" s="10">
        <v>53064.08</v>
      </c>
      <c r="H59" s="10">
        <v>29949.89</v>
      </c>
      <c r="I59" s="10">
        <v>29389.29</v>
      </c>
      <c r="J59" s="10">
        <v>33065.370000000003</v>
      </c>
      <c r="K59" s="10">
        <v>21283.62</v>
      </c>
      <c r="L59" s="10">
        <v>31259.08</v>
      </c>
      <c r="M59" s="10">
        <v>30052.47</v>
      </c>
      <c r="N59" s="10">
        <v>70778.02</v>
      </c>
      <c r="O59" s="10">
        <f>SUM(C59:N59)</f>
        <v>411129.3600000001</v>
      </c>
    </row>
    <row r="60" spans="1:16" ht="18.75" customHeight="1" x14ac:dyDescent="0.2">
      <c r="B60" s="9" t="s">
        <v>635</v>
      </c>
      <c r="C60" s="13">
        <v>21666.94</v>
      </c>
      <c r="D60" s="13">
        <v>21666.94</v>
      </c>
      <c r="E60" s="13">
        <v>21666.94</v>
      </c>
      <c r="F60" s="13">
        <v>21666.94</v>
      </c>
      <c r="G60" s="13">
        <v>44666.95</v>
      </c>
      <c r="H60" s="13">
        <v>26666.95</v>
      </c>
      <c r="I60" s="13">
        <v>21666.95</v>
      </c>
      <c r="J60" s="13">
        <v>21666.95</v>
      </c>
      <c r="K60" s="13">
        <v>21666.95</v>
      </c>
      <c r="L60" s="13">
        <v>21666.95</v>
      </c>
      <c r="M60" s="13">
        <v>20369.21</v>
      </c>
      <c r="N60" s="13">
        <v>60369.21</v>
      </c>
      <c r="O60" s="13">
        <f>SUM(C60:N60)</f>
        <v>325407.88000000006</v>
      </c>
    </row>
    <row r="61" spans="1:16" ht="18.75" customHeight="1" x14ac:dyDescent="0.2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3"/>
    </row>
    <row r="63" spans="1:16" ht="18.75" customHeight="1" x14ac:dyDescent="0.2">
      <c r="B63" s="7" t="s">
        <v>21</v>
      </c>
      <c r="C63" s="10">
        <f t="shared" ref="C63:N63" si="1">C55+C59+C49+C44+C40</f>
        <v>129296.1</v>
      </c>
      <c r="D63" s="10">
        <f t="shared" si="1"/>
        <v>206015.66999999998</v>
      </c>
      <c r="E63" s="10">
        <f t="shared" si="1"/>
        <v>134974.12</v>
      </c>
      <c r="F63" s="10">
        <f t="shared" si="1"/>
        <v>261090.24</v>
      </c>
      <c r="G63" s="10">
        <f t="shared" si="1"/>
        <v>108217.26999999999</v>
      </c>
      <c r="H63" s="10">
        <f t="shared" si="1"/>
        <v>85506.61</v>
      </c>
      <c r="I63" s="10">
        <f t="shared" si="1"/>
        <v>109537.68</v>
      </c>
      <c r="J63" s="10">
        <f t="shared" si="1"/>
        <v>158839.43</v>
      </c>
      <c r="K63" s="10">
        <f t="shared" si="1"/>
        <v>94689.229999999981</v>
      </c>
      <c r="L63" s="10">
        <f t="shared" si="1"/>
        <v>261773.23</v>
      </c>
      <c r="M63" s="10">
        <f t="shared" si="1"/>
        <v>414279.31</v>
      </c>
      <c r="N63" s="10">
        <f t="shared" si="1"/>
        <v>148601.52000000002</v>
      </c>
      <c r="O63" s="10">
        <f>SUM(C63:N63)</f>
        <v>2112820.41</v>
      </c>
      <c r="P63" s="10"/>
    </row>
    <row r="64" spans="1:16" s="9" customFormat="1" ht="18.75" customHeight="1" x14ac:dyDescent="0.2">
      <c r="A64" s="6"/>
      <c r="B64" s="9" t="s">
        <v>15</v>
      </c>
      <c r="C64" s="13">
        <f t="shared" ref="C64:N64" si="2">C56+C60+C52+C45+C41</f>
        <v>159129.70000000001</v>
      </c>
      <c r="D64" s="13">
        <f t="shared" si="2"/>
        <v>103729.7</v>
      </c>
      <c r="E64" s="13">
        <f t="shared" si="2"/>
        <v>126929.70000000001</v>
      </c>
      <c r="F64" s="13">
        <f t="shared" si="2"/>
        <v>362790.95</v>
      </c>
      <c r="G64" s="13">
        <f t="shared" si="2"/>
        <v>164591.95000000001</v>
      </c>
      <c r="H64" s="13">
        <f t="shared" si="2"/>
        <v>41716.880000000005</v>
      </c>
      <c r="I64" s="13">
        <f t="shared" si="2"/>
        <v>207955.32</v>
      </c>
      <c r="J64" s="13">
        <f t="shared" si="2"/>
        <v>140389.69</v>
      </c>
      <c r="K64" s="13">
        <f t="shared" si="2"/>
        <v>96658.459999999992</v>
      </c>
      <c r="L64" s="13">
        <f t="shared" si="2"/>
        <v>173069.71</v>
      </c>
      <c r="M64" s="13">
        <f t="shared" si="2"/>
        <v>422478.30000000005</v>
      </c>
      <c r="N64" s="13">
        <f t="shared" si="2"/>
        <v>152580.29999999999</v>
      </c>
      <c r="O64" s="13">
        <f>SUM(C64:N64)</f>
        <v>2152020.6599999997</v>
      </c>
      <c r="P64" s="10">
        <f>O60+O56+O52+O45+O34+O28+O31+O25+O22+O19+O16+O15+O12+O9+O5+O2+O37+O6</f>
        <v>2152020.66</v>
      </c>
    </row>
    <row r="66" spans="15:15" ht="18.75" customHeight="1" x14ac:dyDescent="0.2">
      <c r="O66" s="10"/>
    </row>
    <row r="67" spans="15:15" ht="18.75" customHeight="1" x14ac:dyDescent="0.2">
      <c r="O67" s="10"/>
    </row>
    <row r="68" spans="15:15" ht="18.75" customHeight="1" x14ac:dyDescent="0.2">
      <c r="O68" s="10"/>
    </row>
    <row r="69" spans="15:15" ht="18.75" customHeight="1" x14ac:dyDescent="0.2">
      <c r="O69" s="10"/>
    </row>
  </sheetData>
  <printOptions gridLines="1"/>
  <pageMargins left="0.2" right="0.2" top="0.75" bottom="0.75" header="0.3" footer="0.3"/>
  <pageSetup paperSize="5" scale="55" fitToHeight="0" orientation="landscape" verticalDpi="1200" r:id="rId1"/>
  <headerFooter>
    <oddHeader>&amp;C&amp;F
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D25D7-3F52-41A0-8DDE-16C7DF01CF5D}">
  <dimension ref="A1:L5"/>
  <sheetViews>
    <sheetView workbookViewId="0">
      <pane ySplit="1" topLeftCell="A2" activePane="bottomLeft" state="frozen"/>
      <selection pane="bottomLeft" activeCell="C33" sqref="C33"/>
    </sheetView>
  </sheetViews>
  <sheetFormatPr defaultRowHeight="12.75" x14ac:dyDescent="0.2"/>
  <cols>
    <col min="1" max="1" width="12.5703125" bestFit="1" customWidth="1"/>
    <col min="2" max="2" width="30.140625" bestFit="1" customWidth="1"/>
    <col min="3" max="3" width="39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18.8554687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246</v>
      </c>
      <c r="B2" t="s">
        <v>247</v>
      </c>
      <c r="C2" t="s">
        <v>248</v>
      </c>
      <c r="D2" t="s">
        <v>28</v>
      </c>
      <c r="E2" t="s">
        <v>29</v>
      </c>
      <c r="F2" s="1">
        <v>43910</v>
      </c>
      <c r="G2" s="2">
        <v>6500</v>
      </c>
      <c r="H2" s="2">
        <v>6500</v>
      </c>
      <c r="I2" s="2">
        <v>0</v>
      </c>
      <c r="J2" s="1">
        <v>44012</v>
      </c>
      <c r="K2" t="s">
        <v>249</v>
      </c>
      <c r="L2" s="1">
        <v>43651</v>
      </c>
    </row>
    <row r="3" spans="1:12" x14ac:dyDescent="0.2">
      <c r="A3" t="s">
        <v>292</v>
      </c>
      <c r="B3" t="s">
        <v>293</v>
      </c>
      <c r="C3" t="s">
        <v>294</v>
      </c>
      <c r="D3" t="s">
        <v>28</v>
      </c>
      <c r="E3" t="s">
        <v>29</v>
      </c>
      <c r="F3" s="1">
        <v>43926</v>
      </c>
      <c r="G3" s="2">
        <v>6500</v>
      </c>
      <c r="H3" s="2">
        <v>6500</v>
      </c>
      <c r="I3" s="2">
        <v>0</v>
      </c>
      <c r="J3" s="1">
        <v>43982</v>
      </c>
      <c r="K3" t="s">
        <v>249</v>
      </c>
      <c r="L3" s="1">
        <v>43651</v>
      </c>
    </row>
    <row r="4" spans="1:12" x14ac:dyDescent="0.2">
      <c r="A4" t="s">
        <v>337</v>
      </c>
      <c r="B4" t="s">
        <v>338</v>
      </c>
      <c r="C4" t="s">
        <v>339</v>
      </c>
      <c r="D4" t="s">
        <v>28</v>
      </c>
      <c r="E4" t="s">
        <v>29</v>
      </c>
      <c r="F4" s="1">
        <v>43982</v>
      </c>
      <c r="G4" s="2">
        <v>6500</v>
      </c>
      <c r="H4" s="2">
        <v>0</v>
      </c>
      <c r="I4" s="2">
        <v>0</v>
      </c>
      <c r="K4" t="s">
        <v>249</v>
      </c>
      <c r="L4" s="1">
        <v>43651</v>
      </c>
    </row>
    <row r="5" spans="1:12" x14ac:dyDescent="0.2">
      <c r="A5" t="s">
        <v>597</v>
      </c>
      <c r="B5" t="s">
        <v>598</v>
      </c>
      <c r="C5" t="s">
        <v>602</v>
      </c>
      <c r="D5" t="s">
        <v>28</v>
      </c>
      <c r="E5" t="s">
        <v>29</v>
      </c>
      <c r="F5" s="1">
        <v>43799</v>
      </c>
      <c r="G5" s="2">
        <v>30000</v>
      </c>
      <c r="H5" s="2">
        <v>22500</v>
      </c>
      <c r="I5" s="2">
        <v>0</v>
      </c>
      <c r="J5" s="1">
        <v>43830</v>
      </c>
      <c r="K5" t="s">
        <v>249</v>
      </c>
      <c r="L5" s="1">
        <v>43651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D4AA-B0EF-4D02-A7EF-EA75C6BFE668}">
  <dimension ref="A1:L23"/>
  <sheetViews>
    <sheetView workbookViewId="0">
      <selection activeCell="H10" sqref="H10"/>
    </sheetView>
  </sheetViews>
  <sheetFormatPr defaultRowHeight="12.75" x14ac:dyDescent="0.2"/>
  <cols>
    <col min="1" max="1" width="12.5703125" bestFit="1" customWidth="1"/>
    <col min="2" max="2" width="53.85546875" bestFit="1" customWidth="1"/>
    <col min="3" max="3" width="27.1406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27.570312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597</v>
      </c>
      <c r="B2" t="s">
        <v>598</v>
      </c>
      <c r="C2" t="s">
        <v>603</v>
      </c>
      <c r="D2" t="s">
        <v>28</v>
      </c>
      <c r="E2" t="s">
        <v>29</v>
      </c>
      <c r="F2" s="1">
        <v>43657</v>
      </c>
      <c r="G2" s="2">
        <v>1000</v>
      </c>
      <c r="H2" s="2">
        <v>1000</v>
      </c>
      <c r="I2" s="2">
        <v>0</v>
      </c>
      <c r="J2" s="1">
        <v>43769</v>
      </c>
      <c r="K2" t="s">
        <v>67</v>
      </c>
      <c r="L2" s="1">
        <v>43651</v>
      </c>
    </row>
    <row r="3" spans="1:12" x14ac:dyDescent="0.2">
      <c r="A3" t="s">
        <v>438</v>
      </c>
      <c r="B3" t="s">
        <v>439</v>
      </c>
      <c r="C3" t="s">
        <v>440</v>
      </c>
      <c r="D3" t="s">
        <v>28</v>
      </c>
      <c r="E3" t="s">
        <v>29</v>
      </c>
      <c r="F3" s="1">
        <v>43723</v>
      </c>
      <c r="G3" s="2">
        <v>10000</v>
      </c>
      <c r="H3" s="2">
        <v>5000</v>
      </c>
      <c r="I3" s="2">
        <v>0</v>
      </c>
      <c r="J3" s="1">
        <v>43830</v>
      </c>
      <c r="K3" t="s">
        <v>67</v>
      </c>
      <c r="L3" s="1">
        <v>43497</v>
      </c>
    </row>
    <row r="4" spans="1:12" x14ac:dyDescent="0.2">
      <c r="A4" t="s">
        <v>344</v>
      </c>
      <c r="B4" t="s">
        <v>345</v>
      </c>
      <c r="C4" t="s">
        <v>346</v>
      </c>
      <c r="D4" t="s">
        <v>28</v>
      </c>
      <c r="E4" t="s">
        <v>29</v>
      </c>
      <c r="F4" s="1">
        <v>43770</v>
      </c>
      <c r="G4" s="2">
        <v>5000</v>
      </c>
      <c r="H4" s="2">
        <v>2500</v>
      </c>
      <c r="I4" s="2">
        <v>0</v>
      </c>
      <c r="J4" s="1">
        <v>43830</v>
      </c>
      <c r="K4" t="s">
        <v>67</v>
      </c>
      <c r="L4" s="1">
        <v>43651</v>
      </c>
    </row>
    <row r="5" spans="1:12" x14ac:dyDescent="0.2">
      <c r="A5" t="s">
        <v>64</v>
      </c>
      <c r="B5" t="s">
        <v>65</v>
      </c>
      <c r="C5" t="s">
        <v>66</v>
      </c>
      <c r="D5" t="s">
        <v>28</v>
      </c>
      <c r="E5" t="s">
        <v>29</v>
      </c>
      <c r="F5" s="1">
        <v>44012</v>
      </c>
      <c r="G5" s="2">
        <v>10000</v>
      </c>
      <c r="H5" s="2">
        <v>9300</v>
      </c>
      <c r="I5" s="2">
        <v>0</v>
      </c>
      <c r="J5" s="1">
        <v>44074</v>
      </c>
      <c r="K5" t="s">
        <v>67</v>
      </c>
      <c r="L5" s="1">
        <v>43651</v>
      </c>
    </row>
    <row r="6" spans="1:12" x14ac:dyDescent="0.2">
      <c r="A6" t="s">
        <v>68</v>
      </c>
      <c r="B6" t="s">
        <v>69</v>
      </c>
      <c r="C6" t="s">
        <v>66</v>
      </c>
      <c r="D6" t="s">
        <v>28</v>
      </c>
      <c r="E6" t="s">
        <v>29</v>
      </c>
      <c r="F6" s="1">
        <v>44012</v>
      </c>
      <c r="G6" s="2">
        <v>10000</v>
      </c>
      <c r="H6" s="2">
        <v>4650</v>
      </c>
      <c r="I6" s="2">
        <v>0</v>
      </c>
      <c r="J6" s="1">
        <v>44074</v>
      </c>
      <c r="K6" t="s">
        <v>67</v>
      </c>
      <c r="L6" s="1">
        <v>43651</v>
      </c>
    </row>
    <row r="7" spans="1:12" x14ac:dyDescent="0.2">
      <c r="A7" t="s">
        <v>141</v>
      </c>
      <c r="B7" t="s">
        <v>142</v>
      </c>
      <c r="C7" t="s">
        <v>66</v>
      </c>
      <c r="D7" t="s">
        <v>28</v>
      </c>
      <c r="E7" t="s">
        <v>29</v>
      </c>
      <c r="F7" s="1">
        <v>44012</v>
      </c>
      <c r="G7" s="2">
        <v>7500</v>
      </c>
      <c r="H7" s="2">
        <v>6800</v>
      </c>
      <c r="I7" s="2">
        <v>0</v>
      </c>
      <c r="J7" s="1">
        <v>44074</v>
      </c>
      <c r="K7" t="s">
        <v>67</v>
      </c>
      <c r="L7" s="1">
        <v>43651</v>
      </c>
    </row>
    <row r="8" spans="1:12" x14ac:dyDescent="0.2">
      <c r="A8" t="s">
        <v>184</v>
      </c>
      <c r="B8" t="s">
        <v>185</v>
      </c>
      <c r="C8" t="s">
        <v>66</v>
      </c>
      <c r="D8" t="s">
        <v>28</v>
      </c>
      <c r="E8" t="s">
        <v>29</v>
      </c>
      <c r="F8" s="1">
        <v>43968</v>
      </c>
      <c r="G8" s="2">
        <v>10000</v>
      </c>
      <c r="H8" s="2">
        <v>9300</v>
      </c>
      <c r="I8" s="2">
        <v>0</v>
      </c>
      <c r="J8" s="1">
        <v>44074</v>
      </c>
      <c r="K8" t="s">
        <v>67</v>
      </c>
      <c r="L8" s="1">
        <v>43651</v>
      </c>
    </row>
    <row r="9" spans="1:12" x14ac:dyDescent="0.2">
      <c r="A9" t="s">
        <v>204</v>
      </c>
      <c r="B9" t="s">
        <v>205</v>
      </c>
      <c r="C9" t="s">
        <v>66</v>
      </c>
      <c r="D9" t="s">
        <v>28</v>
      </c>
      <c r="E9" t="s">
        <v>29</v>
      </c>
      <c r="F9" s="1">
        <v>44012</v>
      </c>
      <c r="G9" s="2">
        <v>7500</v>
      </c>
      <c r="H9" s="2">
        <v>6800</v>
      </c>
      <c r="I9" s="2">
        <v>0</v>
      </c>
      <c r="J9" s="1">
        <v>44074</v>
      </c>
      <c r="K9" t="s">
        <v>67</v>
      </c>
      <c r="L9" s="1">
        <v>43651</v>
      </c>
    </row>
    <row r="10" spans="1:12" x14ac:dyDescent="0.2">
      <c r="A10" t="s">
        <v>229</v>
      </c>
      <c r="B10" t="s">
        <v>230</v>
      </c>
      <c r="C10" t="s">
        <v>66</v>
      </c>
      <c r="D10" t="s">
        <v>28</v>
      </c>
      <c r="E10" t="s">
        <v>29</v>
      </c>
      <c r="F10" s="1">
        <v>44012</v>
      </c>
      <c r="G10" s="2">
        <v>2500</v>
      </c>
      <c r="H10" s="2">
        <v>1000</v>
      </c>
      <c r="I10" s="2">
        <v>0</v>
      </c>
      <c r="J10" s="1">
        <v>44074</v>
      </c>
      <c r="K10" t="s">
        <v>67</v>
      </c>
      <c r="L10" s="1">
        <v>43651</v>
      </c>
    </row>
    <row r="11" spans="1:12" x14ac:dyDescent="0.2">
      <c r="A11" t="s">
        <v>292</v>
      </c>
      <c r="B11" t="s">
        <v>293</v>
      </c>
      <c r="C11" t="s">
        <v>66</v>
      </c>
      <c r="D11" t="s">
        <v>28</v>
      </c>
      <c r="E11" t="s">
        <v>29</v>
      </c>
      <c r="F11" s="1">
        <v>44012</v>
      </c>
      <c r="G11" s="2">
        <v>5000</v>
      </c>
      <c r="H11" s="2">
        <v>2500</v>
      </c>
      <c r="I11" s="2">
        <v>0</v>
      </c>
      <c r="J11" s="1">
        <v>44074</v>
      </c>
      <c r="K11" t="s">
        <v>67</v>
      </c>
      <c r="L11" s="1">
        <v>43651</v>
      </c>
    </row>
    <row r="12" spans="1:12" x14ac:dyDescent="0.2">
      <c r="A12" t="s">
        <v>396</v>
      </c>
      <c r="B12" t="s">
        <v>397</v>
      </c>
      <c r="C12" t="s">
        <v>66</v>
      </c>
      <c r="D12" t="s">
        <v>28</v>
      </c>
      <c r="E12" t="s">
        <v>29</v>
      </c>
      <c r="F12" s="1">
        <v>44012</v>
      </c>
      <c r="G12" s="2">
        <v>5000</v>
      </c>
      <c r="H12" s="2">
        <v>4650</v>
      </c>
      <c r="I12" s="2">
        <v>0</v>
      </c>
      <c r="J12" s="1">
        <v>44074</v>
      </c>
      <c r="K12" t="s">
        <v>67</v>
      </c>
      <c r="L12" s="1">
        <v>43651</v>
      </c>
    </row>
    <row r="13" spans="1:12" x14ac:dyDescent="0.2">
      <c r="A13" t="s">
        <v>409</v>
      </c>
      <c r="B13" t="s">
        <v>410</v>
      </c>
      <c r="C13" t="s">
        <v>414</v>
      </c>
      <c r="D13" t="s">
        <v>28</v>
      </c>
      <c r="E13" t="s">
        <v>29</v>
      </c>
      <c r="F13" s="1">
        <v>43982</v>
      </c>
      <c r="G13" s="2">
        <v>6200</v>
      </c>
      <c r="H13" s="2">
        <v>4650</v>
      </c>
      <c r="I13" s="2">
        <v>0</v>
      </c>
      <c r="J13" s="1">
        <v>44074</v>
      </c>
      <c r="K13" t="s">
        <v>67</v>
      </c>
      <c r="L13" s="1">
        <v>43651</v>
      </c>
    </row>
    <row r="14" spans="1:12" x14ac:dyDescent="0.2">
      <c r="A14" t="s">
        <v>447</v>
      </c>
      <c r="B14" t="s">
        <v>448</v>
      </c>
      <c r="C14" t="s">
        <v>449</v>
      </c>
      <c r="D14" t="s">
        <v>28</v>
      </c>
      <c r="E14" t="s">
        <v>29</v>
      </c>
      <c r="F14" s="1">
        <v>43630</v>
      </c>
      <c r="G14" s="2">
        <v>30000</v>
      </c>
      <c r="H14" s="2">
        <v>0</v>
      </c>
      <c r="I14" s="2">
        <v>0</v>
      </c>
      <c r="K14" t="s">
        <v>67</v>
      </c>
      <c r="L14" s="1">
        <v>43619</v>
      </c>
    </row>
    <row r="15" spans="1:12" x14ac:dyDescent="0.2">
      <c r="A15" t="s">
        <v>499</v>
      </c>
      <c r="B15" t="s">
        <v>500</v>
      </c>
      <c r="C15" t="s">
        <v>501</v>
      </c>
      <c r="D15" t="s">
        <v>28</v>
      </c>
      <c r="E15" t="s">
        <v>29</v>
      </c>
      <c r="F15" s="1">
        <v>43799</v>
      </c>
      <c r="G15" s="2">
        <v>1000</v>
      </c>
      <c r="H15" s="2">
        <v>0</v>
      </c>
      <c r="I15" s="2">
        <v>0</v>
      </c>
      <c r="K15" t="s">
        <v>67</v>
      </c>
      <c r="L15" s="1">
        <v>43651</v>
      </c>
    </row>
    <row r="16" spans="1:12" x14ac:dyDescent="0.2">
      <c r="A16" t="s">
        <v>617</v>
      </c>
      <c r="B16" t="s">
        <v>618</v>
      </c>
      <c r="C16" t="s">
        <v>440</v>
      </c>
      <c r="D16" t="s">
        <v>28</v>
      </c>
      <c r="E16" t="s">
        <v>620</v>
      </c>
      <c r="F16" s="3">
        <v>43646</v>
      </c>
      <c r="G16" s="2">
        <v>5000</v>
      </c>
      <c r="H16" s="2">
        <v>0</v>
      </c>
      <c r="I16" s="2">
        <v>0</v>
      </c>
      <c r="K16" t="s">
        <v>67</v>
      </c>
      <c r="L16" s="3">
        <v>43637</v>
      </c>
    </row>
    <row r="17" spans="1:12" x14ac:dyDescent="0.2">
      <c r="A17" t="s">
        <v>597</v>
      </c>
      <c r="B17" t="s">
        <v>598</v>
      </c>
      <c r="C17" t="s">
        <v>604</v>
      </c>
      <c r="D17" t="s">
        <v>28</v>
      </c>
      <c r="E17" t="s">
        <v>29</v>
      </c>
      <c r="F17" s="1">
        <v>43705</v>
      </c>
      <c r="G17" s="2">
        <v>5000</v>
      </c>
      <c r="H17" s="2">
        <v>0</v>
      </c>
      <c r="I17" s="2">
        <v>0</v>
      </c>
      <c r="K17" t="s">
        <v>67</v>
      </c>
      <c r="L17" s="1">
        <v>43651</v>
      </c>
    </row>
    <row r="20" spans="1:12" x14ac:dyDescent="0.2">
      <c r="A20" t="s">
        <v>176</v>
      </c>
      <c r="B20" t="s">
        <v>177</v>
      </c>
      <c r="C20" t="s">
        <v>66</v>
      </c>
      <c r="D20" t="s">
        <v>28</v>
      </c>
      <c r="E20" t="s">
        <v>29</v>
      </c>
      <c r="F20" s="1">
        <v>44012</v>
      </c>
      <c r="G20" s="2">
        <v>10000</v>
      </c>
      <c r="H20" s="2">
        <v>8800</v>
      </c>
      <c r="I20" s="2">
        <v>0</v>
      </c>
      <c r="J20" s="1">
        <v>44074</v>
      </c>
      <c r="K20" t="s">
        <v>67</v>
      </c>
      <c r="L20" s="1">
        <v>43651</v>
      </c>
    </row>
    <row r="22" spans="1:12" x14ac:dyDescent="0.2">
      <c r="A22" t="s">
        <v>531</v>
      </c>
      <c r="B22" t="s">
        <v>532</v>
      </c>
      <c r="C22" t="s">
        <v>66</v>
      </c>
      <c r="D22" t="s">
        <v>28</v>
      </c>
      <c r="E22" t="s">
        <v>29</v>
      </c>
      <c r="F22" s="1">
        <v>43921</v>
      </c>
      <c r="G22" s="2">
        <v>3000</v>
      </c>
      <c r="H22" s="2">
        <v>3000</v>
      </c>
      <c r="I22" s="2">
        <v>0</v>
      </c>
      <c r="J22" s="1">
        <v>43951</v>
      </c>
      <c r="K22" t="s">
        <v>691</v>
      </c>
      <c r="L22" s="1">
        <v>43651</v>
      </c>
    </row>
    <row r="23" spans="1:12" x14ac:dyDescent="0.2">
      <c r="A23" t="s">
        <v>409</v>
      </c>
      <c r="B23" t="s">
        <v>410</v>
      </c>
      <c r="C23" t="s">
        <v>414</v>
      </c>
      <c r="D23" t="s">
        <v>28</v>
      </c>
      <c r="E23" t="s">
        <v>29</v>
      </c>
      <c r="F23" s="1">
        <v>43982</v>
      </c>
      <c r="G23" s="2">
        <v>6200</v>
      </c>
      <c r="H23" s="2">
        <v>1200</v>
      </c>
      <c r="I23" s="2">
        <v>0</v>
      </c>
      <c r="J23" s="1">
        <v>44074</v>
      </c>
      <c r="K23" t="s">
        <v>691</v>
      </c>
      <c r="L23" s="1">
        <v>43651</v>
      </c>
    </row>
  </sheetData>
  <sortState xmlns:xlrd2="http://schemas.microsoft.com/office/spreadsheetml/2017/richdata2" ref="A2:M18">
    <sortCondition ref="J2:J18"/>
    <sortCondition ref="B2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15A3-EC38-496A-AF4A-F1C8AAF965E6}">
  <dimension ref="A1:L22"/>
  <sheetViews>
    <sheetView workbookViewId="0">
      <selection activeCell="H19" sqref="H19"/>
    </sheetView>
  </sheetViews>
  <sheetFormatPr defaultRowHeight="12.75" x14ac:dyDescent="0.2"/>
  <cols>
    <col min="1" max="1" width="12.5703125" bestFit="1" customWidth="1"/>
    <col min="2" max="2" width="38.5703125" bestFit="1" customWidth="1"/>
    <col min="3" max="3" width="28.8554687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24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54</v>
      </c>
      <c r="B2" t="s">
        <v>55</v>
      </c>
      <c r="C2" t="s">
        <v>56</v>
      </c>
      <c r="D2" t="s">
        <v>28</v>
      </c>
      <c r="E2" t="s">
        <v>29</v>
      </c>
      <c r="F2" s="1">
        <v>43982</v>
      </c>
      <c r="G2" s="2">
        <v>10000</v>
      </c>
      <c r="H2" s="2">
        <v>10000</v>
      </c>
      <c r="I2" s="2">
        <v>0</v>
      </c>
      <c r="J2" s="1">
        <v>44074</v>
      </c>
      <c r="K2" t="s">
        <v>57</v>
      </c>
      <c r="L2" s="1">
        <v>43651</v>
      </c>
    </row>
    <row r="3" spans="1:12" x14ac:dyDescent="0.2">
      <c r="A3" t="s">
        <v>109</v>
      </c>
      <c r="B3" t="s">
        <v>110</v>
      </c>
      <c r="C3" t="s">
        <v>56</v>
      </c>
      <c r="D3" t="s">
        <v>28</v>
      </c>
      <c r="E3" t="s">
        <v>29</v>
      </c>
      <c r="F3" s="1">
        <v>43889</v>
      </c>
      <c r="G3" s="2">
        <v>10000</v>
      </c>
      <c r="H3" s="2">
        <v>10000</v>
      </c>
      <c r="I3" s="2">
        <v>0</v>
      </c>
      <c r="J3" s="1">
        <v>43982</v>
      </c>
      <c r="K3" t="s">
        <v>57</v>
      </c>
      <c r="L3" s="1">
        <v>43651</v>
      </c>
    </row>
    <row r="4" spans="1:12" x14ac:dyDescent="0.2">
      <c r="A4" t="s">
        <v>186</v>
      </c>
      <c r="B4" t="s">
        <v>187</v>
      </c>
      <c r="C4" t="s">
        <v>56</v>
      </c>
      <c r="D4" t="s">
        <v>28</v>
      </c>
      <c r="E4" t="s">
        <v>29</v>
      </c>
      <c r="F4" s="1">
        <v>43982</v>
      </c>
      <c r="G4" s="2">
        <v>2500</v>
      </c>
      <c r="H4" s="2">
        <v>0</v>
      </c>
      <c r="I4" s="2">
        <v>0</v>
      </c>
      <c r="K4" t="s">
        <v>57</v>
      </c>
      <c r="L4" s="1">
        <v>43651</v>
      </c>
    </row>
    <row r="5" spans="1:12" x14ac:dyDescent="0.2">
      <c r="A5" t="s">
        <v>210</v>
      </c>
      <c r="B5" t="s">
        <v>211</v>
      </c>
      <c r="C5" t="s">
        <v>56</v>
      </c>
      <c r="D5" t="s">
        <v>28</v>
      </c>
      <c r="E5" t="s">
        <v>29</v>
      </c>
      <c r="F5" s="1">
        <v>43799</v>
      </c>
      <c r="G5" s="2">
        <v>1000</v>
      </c>
      <c r="H5" s="2">
        <v>1000</v>
      </c>
      <c r="I5" s="2">
        <v>0</v>
      </c>
      <c r="J5" s="1">
        <v>43830</v>
      </c>
      <c r="K5" t="s">
        <v>57</v>
      </c>
      <c r="L5" s="1">
        <v>43651</v>
      </c>
    </row>
    <row r="6" spans="1:12" x14ac:dyDescent="0.2">
      <c r="A6" t="s">
        <v>259</v>
      </c>
      <c r="B6" t="s">
        <v>260</v>
      </c>
      <c r="C6" t="s">
        <v>56</v>
      </c>
      <c r="D6" t="s">
        <v>28</v>
      </c>
      <c r="E6" t="s">
        <v>29</v>
      </c>
      <c r="F6" s="1">
        <v>43982</v>
      </c>
      <c r="G6" s="2">
        <v>2500</v>
      </c>
      <c r="H6" s="2">
        <v>0</v>
      </c>
      <c r="I6" s="2">
        <v>0</v>
      </c>
      <c r="K6" t="s">
        <v>57</v>
      </c>
      <c r="L6" s="1">
        <v>43651</v>
      </c>
    </row>
    <row r="7" spans="1:12" x14ac:dyDescent="0.2">
      <c r="A7" t="s">
        <v>282</v>
      </c>
      <c r="B7" t="s">
        <v>283</v>
      </c>
      <c r="C7" t="s">
        <v>56</v>
      </c>
      <c r="D7" t="s">
        <v>28</v>
      </c>
      <c r="E7" t="s">
        <v>29</v>
      </c>
      <c r="F7" s="1">
        <v>43982</v>
      </c>
      <c r="G7" s="2">
        <v>5000</v>
      </c>
      <c r="H7" s="2">
        <v>0</v>
      </c>
      <c r="I7" s="2">
        <v>0</v>
      </c>
      <c r="K7" t="s">
        <v>57</v>
      </c>
      <c r="L7" s="1">
        <v>43651</v>
      </c>
    </row>
    <row r="8" spans="1:12" x14ac:dyDescent="0.2">
      <c r="A8" t="s">
        <v>311</v>
      </c>
      <c r="B8" t="s">
        <v>312</v>
      </c>
      <c r="C8" t="s">
        <v>313</v>
      </c>
      <c r="D8" t="s">
        <v>28</v>
      </c>
      <c r="E8" t="s">
        <v>29</v>
      </c>
      <c r="F8" s="1">
        <v>43799</v>
      </c>
      <c r="G8" s="2">
        <v>150</v>
      </c>
      <c r="H8" s="2">
        <v>150</v>
      </c>
      <c r="I8" s="2">
        <v>0</v>
      </c>
      <c r="K8" t="s">
        <v>57</v>
      </c>
      <c r="L8" s="1">
        <v>43651</v>
      </c>
    </row>
    <row r="9" spans="1:12" x14ac:dyDescent="0.2">
      <c r="A9" t="s">
        <v>445</v>
      </c>
      <c r="B9" t="s">
        <v>446</v>
      </c>
      <c r="C9" t="s">
        <v>56</v>
      </c>
      <c r="D9" t="s">
        <v>28</v>
      </c>
      <c r="E9" t="s">
        <v>29</v>
      </c>
      <c r="F9" s="1">
        <v>43982</v>
      </c>
      <c r="G9" s="2">
        <v>2000</v>
      </c>
      <c r="H9" s="2">
        <v>0</v>
      </c>
      <c r="I9" s="2">
        <v>0</v>
      </c>
      <c r="K9" t="s">
        <v>57</v>
      </c>
      <c r="L9" s="1">
        <v>43651</v>
      </c>
    </row>
    <row r="10" spans="1:12" x14ac:dyDescent="0.2">
      <c r="A10" t="s">
        <v>493</v>
      </c>
      <c r="B10" t="s">
        <v>494</v>
      </c>
      <c r="C10" t="s">
        <v>56</v>
      </c>
      <c r="D10" t="s">
        <v>28</v>
      </c>
      <c r="E10" t="s">
        <v>29</v>
      </c>
      <c r="F10" s="1">
        <v>43982</v>
      </c>
      <c r="G10" s="2">
        <v>2500</v>
      </c>
      <c r="H10" s="2">
        <v>0</v>
      </c>
      <c r="I10" s="2">
        <v>0</v>
      </c>
      <c r="K10" t="s">
        <v>57</v>
      </c>
      <c r="L10" s="1">
        <v>43651</v>
      </c>
    </row>
    <row r="11" spans="1:12" x14ac:dyDescent="0.2">
      <c r="A11" t="s">
        <v>521</v>
      </c>
      <c r="B11" t="s">
        <v>522</v>
      </c>
      <c r="C11" t="s">
        <v>56</v>
      </c>
      <c r="D11" t="s">
        <v>28</v>
      </c>
      <c r="E11" t="s">
        <v>29</v>
      </c>
      <c r="F11" s="1">
        <v>43982</v>
      </c>
      <c r="G11" s="2">
        <v>2000</v>
      </c>
      <c r="H11" s="2">
        <v>2000</v>
      </c>
      <c r="I11" s="2">
        <v>0</v>
      </c>
      <c r="J11" s="1">
        <v>44074</v>
      </c>
      <c r="K11" t="s">
        <v>57</v>
      </c>
      <c r="L11" s="1">
        <v>43651</v>
      </c>
    </row>
    <row r="12" spans="1:12" x14ac:dyDescent="0.2">
      <c r="A12" t="s">
        <v>523</v>
      </c>
      <c r="B12" t="s">
        <v>524</v>
      </c>
      <c r="C12" t="s">
        <v>56</v>
      </c>
      <c r="D12" t="s">
        <v>28</v>
      </c>
      <c r="E12" t="s">
        <v>29</v>
      </c>
      <c r="F12" s="1">
        <v>43982</v>
      </c>
      <c r="G12" s="2">
        <v>2000</v>
      </c>
      <c r="H12" s="2">
        <v>2000</v>
      </c>
      <c r="I12" s="2">
        <v>0</v>
      </c>
      <c r="J12" s="1">
        <v>43982</v>
      </c>
      <c r="K12" t="s">
        <v>57</v>
      </c>
      <c r="L12" s="1">
        <v>43651</v>
      </c>
    </row>
    <row r="13" spans="1:12" x14ac:dyDescent="0.2">
      <c r="A13" t="s">
        <v>605</v>
      </c>
      <c r="B13" t="s">
        <v>606</v>
      </c>
      <c r="C13" t="s">
        <v>56</v>
      </c>
      <c r="D13" t="s">
        <v>28</v>
      </c>
      <c r="E13" t="s">
        <v>29</v>
      </c>
      <c r="F13" s="1">
        <v>43708</v>
      </c>
      <c r="G13" s="2">
        <v>5000</v>
      </c>
      <c r="H13" s="2">
        <v>0</v>
      </c>
      <c r="I13" s="2">
        <v>0</v>
      </c>
      <c r="K13" t="s">
        <v>57</v>
      </c>
      <c r="L13" s="1">
        <v>43537</v>
      </c>
    </row>
    <row r="14" spans="1:12" x14ac:dyDescent="0.2">
      <c r="F14" s="1"/>
      <c r="G14" s="2"/>
      <c r="H14" s="2"/>
      <c r="I14" s="2"/>
      <c r="L14" s="1"/>
    </row>
    <row r="15" spans="1:12" x14ac:dyDescent="0.2">
      <c r="A15" t="s">
        <v>597</v>
      </c>
      <c r="B15" t="s">
        <v>598</v>
      </c>
      <c r="C15" t="s">
        <v>601</v>
      </c>
      <c r="D15" t="s">
        <v>28</v>
      </c>
      <c r="E15" t="s">
        <v>29</v>
      </c>
      <c r="F15" s="1">
        <v>44004</v>
      </c>
      <c r="G15" s="2">
        <v>16000</v>
      </c>
      <c r="H15" s="2">
        <v>6000</v>
      </c>
      <c r="I15" s="2">
        <v>0</v>
      </c>
      <c r="J15" s="1">
        <v>44074</v>
      </c>
      <c r="K15" t="s">
        <v>168</v>
      </c>
      <c r="L15" s="1">
        <v>43651</v>
      </c>
    </row>
    <row r="16" spans="1:12" x14ac:dyDescent="0.2">
      <c r="F16" s="1"/>
      <c r="G16" s="2"/>
      <c r="H16" s="2"/>
      <c r="I16" s="2"/>
      <c r="J16" s="1"/>
      <c r="L16" s="1"/>
    </row>
    <row r="17" spans="1:12" x14ac:dyDescent="0.2">
      <c r="B17" t="s">
        <v>719</v>
      </c>
      <c r="C17" t="s">
        <v>149</v>
      </c>
      <c r="F17" s="1"/>
      <c r="G17" s="2"/>
      <c r="H17" s="2">
        <v>25000</v>
      </c>
      <c r="I17" s="2"/>
      <c r="J17" s="1"/>
      <c r="L17" s="1"/>
    </row>
    <row r="18" spans="1:12" x14ac:dyDescent="0.2">
      <c r="A18" t="s">
        <v>267</v>
      </c>
      <c r="B18" t="s">
        <v>268</v>
      </c>
      <c r="C18" t="s">
        <v>269</v>
      </c>
      <c r="D18" t="s">
        <v>28</v>
      </c>
      <c r="E18" t="s">
        <v>29</v>
      </c>
      <c r="F18" s="1">
        <v>43952</v>
      </c>
      <c r="G18" s="2">
        <v>60000</v>
      </c>
      <c r="H18" s="2">
        <v>40000</v>
      </c>
      <c r="I18" s="2">
        <v>0</v>
      </c>
      <c r="J18" s="1">
        <v>44043</v>
      </c>
      <c r="K18" t="s">
        <v>150</v>
      </c>
      <c r="L18" s="1">
        <v>43651</v>
      </c>
    </row>
    <row r="19" spans="1:12" x14ac:dyDescent="0.2">
      <c r="A19" t="s">
        <v>443</v>
      </c>
      <c r="B19" t="s">
        <v>444</v>
      </c>
      <c r="C19" t="s">
        <v>269</v>
      </c>
      <c r="D19" t="s">
        <v>28</v>
      </c>
      <c r="E19" t="s">
        <v>29</v>
      </c>
      <c r="F19" s="1">
        <v>44012</v>
      </c>
      <c r="G19" s="2">
        <v>10000</v>
      </c>
      <c r="H19" s="2">
        <v>10000</v>
      </c>
      <c r="I19" s="2">
        <v>0</v>
      </c>
      <c r="J19" s="1">
        <v>44074</v>
      </c>
      <c r="K19" t="s">
        <v>150</v>
      </c>
      <c r="L19" s="1">
        <v>43651</v>
      </c>
    </row>
    <row r="20" spans="1:12" x14ac:dyDescent="0.2">
      <c r="F20" s="1"/>
      <c r="G20" s="2"/>
      <c r="H20" s="2"/>
      <c r="I20" s="2"/>
      <c r="J20" s="1"/>
      <c r="L20" s="1"/>
    </row>
    <row r="21" spans="1:12" x14ac:dyDescent="0.2">
      <c r="A21" t="s">
        <v>466</v>
      </c>
      <c r="B21" t="s">
        <v>467</v>
      </c>
      <c r="C21" t="s">
        <v>66</v>
      </c>
      <c r="D21" t="s">
        <v>28</v>
      </c>
      <c r="E21" t="s">
        <v>29</v>
      </c>
      <c r="F21" s="1">
        <v>43982</v>
      </c>
      <c r="G21" s="2">
        <v>7500</v>
      </c>
      <c r="H21" s="2">
        <v>6800</v>
      </c>
      <c r="I21" s="2">
        <v>0</v>
      </c>
      <c r="J21" s="1">
        <v>44074</v>
      </c>
      <c r="K21" t="s">
        <v>67</v>
      </c>
      <c r="L21" s="1">
        <v>43651</v>
      </c>
    </row>
    <row r="22" spans="1:12" x14ac:dyDescent="0.2">
      <c r="B22" t="s">
        <v>564</v>
      </c>
      <c r="H22" s="2">
        <v>4650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32F6-2902-482C-BF86-C36831CB924B}">
  <dimension ref="A1:L94"/>
  <sheetViews>
    <sheetView workbookViewId="0">
      <pane ySplit="1" topLeftCell="A68" activePane="bottomLeft" state="frozen"/>
      <selection pane="bottomLeft" activeCell="I95" sqref="I95"/>
    </sheetView>
  </sheetViews>
  <sheetFormatPr defaultRowHeight="12.75" x14ac:dyDescent="0.2"/>
  <cols>
    <col min="1" max="1" width="12.5703125" bestFit="1" customWidth="1"/>
    <col min="2" max="2" width="51.85546875" bestFit="1" customWidth="1"/>
    <col min="3" max="3" width="32.57031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15.570312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68</v>
      </c>
      <c r="B2" t="s">
        <v>69</v>
      </c>
      <c r="C2" t="s">
        <v>70</v>
      </c>
      <c r="D2" t="s">
        <v>28</v>
      </c>
      <c r="E2" t="s">
        <v>29</v>
      </c>
      <c r="F2" s="1">
        <v>43708</v>
      </c>
      <c r="G2" s="2">
        <v>30000</v>
      </c>
      <c r="H2" s="2">
        <v>30000</v>
      </c>
      <c r="I2" s="2">
        <v>0</v>
      </c>
      <c r="J2" s="1">
        <v>43708</v>
      </c>
      <c r="K2" t="s">
        <v>30</v>
      </c>
      <c r="L2" s="1">
        <v>43651</v>
      </c>
    </row>
    <row r="3" spans="1:12" x14ac:dyDescent="0.2">
      <c r="A3" t="s">
        <v>52</v>
      </c>
      <c r="B3" t="s">
        <v>53</v>
      </c>
      <c r="C3" t="s">
        <v>48</v>
      </c>
      <c r="D3" t="s">
        <v>28</v>
      </c>
      <c r="E3" t="s">
        <v>29</v>
      </c>
      <c r="F3" s="1">
        <v>43708</v>
      </c>
      <c r="G3" s="2">
        <v>2500</v>
      </c>
      <c r="H3" s="2">
        <v>2500</v>
      </c>
      <c r="I3" s="2">
        <v>0</v>
      </c>
      <c r="J3" s="1">
        <v>43830</v>
      </c>
      <c r="K3" t="s">
        <v>30</v>
      </c>
      <c r="L3" s="1">
        <v>43651</v>
      </c>
    </row>
    <row r="4" spans="1:12" x14ac:dyDescent="0.2">
      <c r="A4" t="s">
        <v>64</v>
      </c>
      <c r="B4" t="s">
        <v>65</v>
      </c>
      <c r="C4" t="s">
        <v>48</v>
      </c>
      <c r="D4" t="s">
        <v>28</v>
      </c>
      <c r="E4" t="s">
        <v>29</v>
      </c>
      <c r="F4" s="1">
        <v>43708</v>
      </c>
      <c r="G4" s="2">
        <v>2500</v>
      </c>
      <c r="H4" s="2">
        <v>500</v>
      </c>
      <c r="I4" s="2">
        <v>0</v>
      </c>
      <c r="J4" s="1">
        <v>43830</v>
      </c>
      <c r="K4" t="s">
        <v>30</v>
      </c>
      <c r="L4" s="1">
        <v>43651</v>
      </c>
    </row>
    <row r="5" spans="1:12" x14ac:dyDescent="0.2">
      <c r="A5" t="s">
        <v>117</v>
      </c>
      <c r="B5" t="s">
        <v>118</v>
      </c>
      <c r="C5" t="s">
        <v>48</v>
      </c>
      <c r="D5" t="s">
        <v>28</v>
      </c>
      <c r="E5" t="s">
        <v>29</v>
      </c>
      <c r="F5" s="1">
        <v>43708</v>
      </c>
      <c r="G5" s="2">
        <v>2500</v>
      </c>
      <c r="H5" s="2">
        <v>2500</v>
      </c>
      <c r="I5" s="2">
        <v>0</v>
      </c>
      <c r="J5" s="1">
        <v>43830</v>
      </c>
      <c r="K5" t="s">
        <v>30</v>
      </c>
      <c r="L5" s="1">
        <v>43651</v>
      </c>
    </row>
    <row r="6" spans="1:12" x14ac:dyDescent="0.2">
      <c r="A6" t="s">
        <v>216</v>
      </c>
      <c r="B6" t="s">
        <v>217</v>
      </c>
      <c r="C6" t="s">
        <v>218</v>
      </c>
      <c r="D6" t="s">
        <v>28</v>
      </c>
      <c r="E6" t="s">
        <v>29</v>
      </c>
      <c r="F6" s="1">
        <v>43708</v>
      </c>
      <c r="G6" s="2">
        <v>10000</v>
      </c>
      <c r="H6" s="2">
        <v>10000</v>
      </c>
      <c r="I6" s="2">
        <v>0</v>
      </c>
      <c r="J6" s="1">
        <v>43830</v>
      </c>
      <c r="K6" t="s">
        <v>30</v>
      </c>
      <c r="L6" s="1">
        <v>43651</v>
      </c>
    </row>
    <row r="7" spans="1:12" x14ac:dyDescent="0.2">
      <c r="A7" t="s">
        <v>221</v>
      </c>
      <c r="B7" t="s">
        <v>222</v>
      </c>
      <c r="C7" t="s">
        <v>48</v>
      </c>
      <c r="D7" t="s">
        <v>28</v>
      </c>
      <c r="E7" t="s">
        <v>29</v>
      </c>
      <c r="F7" s="1">
        <v>43708</v>
      </c>
      <c r="G7" s="2">
        <v>2500</v>
      </c>
      <c r="H7" s="2">
        <v>0</v>
      </c>
      <c r="I7" s="2">
        <v>0</v>
      </c>
      <c r="J7" s="1">
        <v>43830</v>
      </c>
      <c r="K7" t="s">
        <v>30</v>
      </c>
      <c r="L7" s="1">
        <v>43651</v>
      </c>
    </row>
    <row r="8" spans="1:12" x14ac:dyDescent="0.2">
      <c r="A8" t="s">
        <v>278</v>
      </c>
      <c r="B8" t="s">
        <v>279</v>
      </c>
      <c r="C8" t="s">
        <v>48</v>
      </c>
      <c r="D8" t="s">
        <v>28</v>
      </c>
      <c r="E8" t="s">
        <v>29</v>
      </c>
      <c r="F8" s="1">
        <v>43708</v>
      </c>
      <c r="G8" s="2">
        <v>2500</v>
      </c>
      <c r="H8" s="2">
        <v>500</v>
      </c>
      <c r="I8" s="2">
        <v>0</v>
      </c>
      <c r="J8" s="1">
        <v>43830</v>
      </c>
      <c r="K8" t="s">
        <v>30</v>
      </c>
      <c r="L8" s="1">
        <v>43651</v>
      </c>
    </row>
    <row r="9" spans="1:12" x14ac:dyDescent="0.2">
      <c r="A9" t="s">
        <v>359</v>
      </c>
      <c r="B9" t="s">
        <v>360</v>
      </c>
      <c r="C9" t="s">
        <v>48</v>
      </c>
      <c r="D9" t="s">
        <v>28</v>
      </c>
      <c r="E9" t="s">
        <v>29</v>
      </c>
      <c r="F9" s="1">
        <v>43708</v>
      </c>
      <c r="G9" s="2">
        <v>2500</v>
      </c>
      <c r="H9" s="2">
        <v>2500</v>
      </c>
      <c r="I9" s="2">
        <v>0</v>
      </c>
      <c r="J9" s="1">
        <v>43830</v>
      </c>
      <c r="K9" t="s">
        <v>30</v>
      </c>
      <c r="L9" s="1">
        <v>43651</v>
      </c>
    </row>
    <row r="10" spans="1:12" x14ac:dyDescent="0.2">
      <c r="A10" t="s">
        <v>394</v>
      </c>
      <c r="B10" t="s">
        <v>395</v>
      </c>
      <c r="C10" t="s">
        <v>48</v>
      </c>
      <c r="D10" t="s">
        <v>28</v>
      </c>
      <c r="E10" t="s">
        <v>29</v>
      </c>
      <c r="F10" s="1">
        <v>43708</v>
      </c>
      <c r="G10" s="2">
        <v>2500</v>
      </c>
      <c r="H10" s="2">
        <v>0</v>
      </c>
      <c r="I10" s="2">
        <v>0</v>
      </c>
      <c r="J10" s="1">
        <v>43830</v>
      </c>
      <c r="K10" t="s">
        <v>30</v>
      </c>
      <c r="L10" s="1">
        <v>43651</v>
      </c>
    </row>
    <row r="11" spans="1:12" x14ac:dyDescent="0.2">
      <c r="A11" t="s">
        <v>246</v>
      </c>
      <c r="B11" t="s">
        <v>247</v>
      </c>
      <c r="C11" t="s">
        <v>48</v>
      </c>
      <c r="D11" t="s">
        <v>28</v>
      </c>
      <c r="E11" t="s">
        <v>29</v>
      </c>
      <c r="F11" s="1">
        <v>43708</v>
      </c>
      <c r="G11" s="2">
        <v>2500</v>
      </c>
      <c r="H11" s="2">
        <v>2500</v>
      </c>
      <c r="I11" s="2">
        <v>0</v>
      </c>
      <c r="J11" s="1">
        <v>43830</v>
      </c>
      <c r="K11" t="s">
        <v>30</v>
      </c>
      <c r="L11" s="1">
        <v>43651</v>
      </c>
    </row>
    <row r="12" spans="1:12" x14ac:dyDescent="0.2">
      <c r="A12" t="s">
        <v>443</v>
      </c>
      <c r="B12" t="s">
        <v>444</v>
      </c>
      <c r="C12" t="s">
        <v>134</v>
      </c>
      <c r="D12" t="s">
        <v>28</v>
      </c>
      <c r="E12" t="s">
        <v>29</v>
      </c>
      <c r="F12" s="1">
        <v>43708</v>
      </c>
      <c r="G12" s="2">
        <v>2500</v>
      </c>
      <c r="H12" s="2">
        <v>0</v>
      </c>
      <c r="I12" s="2">
        <v>0</v>
      </c>
      <c r="J12" s="1">
        <v>43830</v>
      </c>
      <c r="K12" t="s">
        <v>30</v>
      </c>
      <c r="L12" s="1">
        <v>43651</v>
      </c>
    </row>
    <row r="13" spans="1:12" x14ac:dyDescent="0.2">
      <c r="A13" t="s">
        <v>62</v>
      </c>
      <c r="B13" t="s">
        <v>63</v>
      </c>
      <c r="C13" t="s">
        <v>48</v>
      </c>
      <c r="D13" t="s">
        <v>28</v>
      </c>
      <c r="E13" t="s">
        <v>29</v>
      </c>
      <c r="F13" s="1">
        <v>43708</v>
      </c>
      <c r="G13" s="2">
        <v>2500</v>
      </c>
      <c r="H13" s="2">
        <v>2500</v>
      </c>
      <c r="I13" s="2">
        <v>0</v>
      </c>
      <c r="J13" s="1">
        <v>43861</v>
      </c>
      <c r="K13" t="s">
        <v>30</v>
      </c>
      <c r="L13" s="1">
        <v>43651</v>
      </c>
    </row>
    <row r="14" spans="1:12" x14ac:dyDescent="0.2">
      <c r="A14" t="s">
        <v>91</v>
      </c>
      <c r="B14" t="s">
        <v>92</v>
      </c>
      <c r="C14" t="s">
        <v>48</v>
      </c>
      <c r="D14" t="s">
        <v>28</v>
      </c>
      <c r="E14" t="s">
        <v>29</v>
      </c>
      <c r="F14" s="1">
        <v>43708</v>
      </c>
      <c r="G14" s="2">
        <v>2500</v>
      </c>
      <c r="H14" s="2">
        <v>2500</v>
      </c>
      <c r="I14" s="2">
        <v>0</v>
      </c>
      <c r="J14" s="1">
        <v>43861</v>
      </c>
      <c r="K14" t="s">
        <v>30</v>
      </c>
      <c r="L14" s="1">
        <v>43651</v>
      </c>
    </row>
    <row r="15" spans="1:12" x14ac:dyDescent="0.2">
      <c r="A15" t="s">
        <v>109</v>
      </c>
      <c r="B15" t="s">
        <v>110</v>
      </c>
      <c r="C15" t="s">
        <v>48</v>
      </c>
      <c r="D15" t="s">
        <v>28</v>
      </c>
      <c r="E15" t="s">
        <v>29</v>
      </c>
      <c r="F15" s="1">
        <v>43708</v>
      </c>
      <c r="G15" s="2">
        <v>2500</v>
      </c>
      <c r="H15" s="2">
        <v>2500</v>
      </c>
      <c r="I15" s="2">
        <v>0</v>
      </c>
      <c r="J15" s="1">
        <v>43861</v>
      </c>
      <c r="K15" t="s">
        <v>30</v>
      </c>
      <c r="L15" s="1">
        <v>43651</v>
      </c>
    </row>
    <row r="16" spans="1:12" x14ac:dyDescent="0.2">
      <c r="A16" t="s">
        <v>131</v>
      </c>
      <c r="B16" t="s">
        <v>132</v>
      </c>
      <c r="C16" t="s">
        <v>134</v>
      </c>
      <c r="D16" t="s">
        <v>28</v>
      </c>
      <c r="E16" t="s">
        <v>29</v>
      </c>
      <c r="F16" s="1">
        <v>43708</v>
      </c>
      <c r="G16" s="2">
        <v>500</v>
      </c>
      <c r="H16" s="2">
        <v>500</v>
      </c>
      <c r="I16" s="2">
        <v>0</v>
      </c>
      <c r="J16" s="1">
        <v>43861</v>
      </c>
      <c r="K16" t="s">
        <v>30</v>
      </c>
      <c r="L16" s="1">
        <v>43651</v>
      </c>
    </row>
    <row r="17" spans="1:12" x14ac:dyDescent="0.2">
      <c r="A17" t="s">
        <v>141</v>
      </c>
      <c r="B17" t="s">
        <v>142</v>
      </c>
      <c r="C17" t="s">
        <v>48</v>
      </c>
      <c r="D17" t="s">
        <v>28</v>
      </c>
      <c r="E17" t="s">
        <v>29</v>
      </c>
      <c r="F17" s="1">
        <v>43708</v>
      </c>
      <c r="G17" s="2">
        <v>2500</v>
      </c>
      <c r="H17" s="2">
        <v>500</v>
      </c>
      <c r="I17" s="2">
        <v>0</v>
      </c>
      <c r="J17" s="1">
        <v>43861</v>
      </c>
      <c r="K17" t="s">
        <v>30</v>
      </c>
      <c r="L17" s="1">
        <v>43651</v>
      </c>
    </row>
    <row r="18" spans="1:12" x14ac:dyDescent="0.2">
      <c r="A18" t="s">
        <v>151</v>
      </c>
      <c r="B18" t="s">
        <v>152</v>
      </c>
      <c r="C18" t="s">
        <v>48</v>
      </c>
      <c r="D18" t="s">
        <v>28</v>
      </c>
      <c r="E18" t="s">
        <v>29</v>
      </c>
      <c r="F18" s="1">
        <v>43708</v>
      </c>
      <c r="G18" s="2">
        <v>2500</v>
      </c>
      <c r="H18" s="2">
        <v>500</v>
      </c>
      <c r="I18" s="2">
        <v>0</v>
      </c>
      <c r="J18" s="1">
        <v>43861</v>
      </c>
      <c r="K18" t="s">
        <v>30</v>
      </c>
      <c r="L18" s="1">
        <v>43651</v>
      </c>
    </row>
    <row r="19" spans="1:12" x14ac:dyDescent="0.2">
      <c r="A19" t="s">
        <v>184</v>
      </c>
      <c r="B19" t="s">
        <v>185</v>
      </c>
      <c r="C19" t="s">
        <v>48</v>
      </c>
      <c r="D19" t="s">
        <v>28</v>
      </c>
      <c r="E19" t="s">
        <v>29</v>
      </c>
      <c r="F19" s="1">
        <v>43708</v>
      </c>
      <c r="G19" s="2">
        <v>2500</v>
      </c>
      <c r="H19" s="2">
        <v>500</v>
      </c>
      <c r="I19" s="2">
        <v>0</v>
      </c>
      <c r="J19" s="1">
        <v>43861</v>
      </c>
      <c r="K19" t="s">
        <v>30</v>
      </c>
      <c r="L19" s="1">
        <v>43651</v>
      </c>
    </row>
    <row r="20" spans="1:12" x14ac:dyDescent="0.2">
      <c r="A20" t="s">
        <v>198</v>
      </c>
      <c r="B20" t="s">
        <v>199</v>
      </c>
      <c r="C20" t="s">
        <v>134</v>
      </c>
      <c r="D20" t="s">
        <v>28</v>
      </c>
      <c r="E20" t="s">
        <v>29</v>
      </c>
      <c r="F20" s="1">
        <v>43708</v>
      </c>
      <c r="G20" s="2">
        <v>2500</v>
      </c>
      <c r="H20" s="2">
        <v>2500</v>
      </c>
      <c r="I20" s="2">
        <v>0</v>
      </c>
      <c r="J20" s="1">
        <v>43861</v>
      </c>
      <c r="K20" t="s">
        <v>30</v>
      </c>
      <c r="L20" s="1">
        <v>43651</v>
      </c>
    </row>
    <row r="21" spans="1:12" x14ac:dyDescent="0.2">
      <c r="A21" t="s">
        <v>204</v>
      </c>
      <c r="B21" t="s">
        <v>205</v>
      </c>
      <c r="C21" t="s">
        <v>206</v>
      </c>
      <c r="D21" t="s">
        <v>28</v>
      </c>
      <c r="E21" t="s">
        <v>29</v>
      </c>
      <c r="F21" s="1">
        <v>43708</v>
      </c>
      <c r="G21" s="2">
        <v>5000</v>
      </c>
      <c r="H21" s="2">
        <v>5000</v>
      </c>
      <c r="I21" s="2">
        <v>0</v>
      </c>
      <c r="J21" s="1">
        <v>43861</v>
      </c>
      <c r="K21" t="s">
        <v>30</v>
      </c>
      <c r="L21" s="1">
        <v>43651</v>
      </c>
    </row>
    <row r="22" spans="1:12" x14ac:dyDescent="0.2">
      <c r="A22" t="s">
        <v>361</v>
      </c>
      <c r="B22" t="s">
        <v>362</v>
      </c>
      <c r="C22" t="s">
        <v>48</v>
      </c>
      <c r="D22" t="s">
        <v>28</v>
      </c>
      <c r="E22" t="s">
        <v>29</v>
      </c>
      <c r="F22" s="1">
        <v>43708</v>
      </c>
      <c r="G22" s="2">
        <v>2500</v>
      </c>
      <c r="H22" s="2">
        <v>2500</v>
      </c>
      <c r="I22" s="2">
        <v>0</v>
      </c>
      <c r="J22" s="1">
        <v>43861</v>
      </c>
      <c r="K22" t="s">
        <v>30</v>
      </c>
      <c r="L22" s="1">
        <v>43651</v>
      </c>
    </row>
    <row r="23" spans="1:12" x14ac:dyDescent="0.2">
      <c r="A23" t="s">
        <v>396</v>
      </c>
      <c r="B23" t="s">
        <v>397</v>
      </c>
      <c r="C23" t="s">
        <v>134</v>
      </c>
      <c r="D23" t="s">
        <v>28</v>
      </c>
      <c r="E23" t="s">
        <v>29</v>
      </c>
      <c r="F23" s="1">
        <v>43708</v>
      </c>
      <c r="G23" s="2">
        <v>2500</v>
      </c>
      <c r="H23" s="2">
        <v>2500</v>
      </c>
      <c r="I23" s="2">
        <v>0</v>
      </c>
      <c r="J23" s="1">
        <v>43861</v>
      </c>
      <c r="K23" t="s">
        <v>30</v>
      </c>
      <c r="L23" s="1">
        <v>43651</v>
      </c>
    </row>
    <row r="24" spans="1:12" x14ac:dyDescent="0.2">
      <c r="A24" t="s">
        <v>403</v>
      </c>
      <c r="B24" t="s">
        <v>404</v>
      </c>
      <c r="C24" t="s">
        <v>134</v>
      </c>
      <c r="D24" t="s">
        <v>28</v>
      </c>
      <c r="E24" t="s">
        <v>29</v>
      </c>
      <c r="F24" s="1">
        <v>43708</v>
      </c>
      <c r="G24" s="2">
        <v>500</v>
      </c>
      <c r="H24" s="2">
        <v>500</v>
      </c>
      <c r="I24" s="2">
        <v>0</v>
      </c>
      <c r="J24" s="1">
        <v>43861</v>
      </c>
      <c r="K24" t="s">
        <v>30</v>
      </c>
      <c r="L24" s="1">
        <v>43651</v>
      </c>
    </row>
    <row r="25" spans="1:12" x14ac:dyDescent="0.2">
      <c r="A25" t="s">
        <v>409</v>
      </c>
      <c r="B25" t="s">
        <v>410</v>
      </c>
      <c r="C25" t="s">
        <v>413</v>
      </c>
      <c r="D25" t="s">
        <v>28</v>
      </c>
      <c r="E25" t="s">
        <v>29</v>
      </c>
      <c r="F25" s="1">
        <v>43708</v>
      </c>
      <c r="G25" s="2">
        <v>10000</v>
      </c>
      <c r="H25" s="2">
        <v>10000</v>
      </c>
      <c r="I25" s="2">
        <v>0</v>
      </c>
      <c r="J25" s="1">
        <v>43861</v>
      </c>
      <c r="K25" t="s">
        <v>30</v>
      </c>
      <c r="L25" s="1">
        <v>43651</v>
      </c>
    </row>
    <row r="26" spans="1:12" x14ac:dyDescent="0.2">
      <c r="A26" t="s">
        <v>421</v>
      </c>
      <c r="B26" t="s">
        <v>422</v>
      </c>
      <c r="C26" t="s">
        <v>48</v>
      </c>
      <c r="D26" t="s">
        <v>28</v>
      </c>
      <c r="E26" t="s">
        <v>29</v>
      </c>
      <c r="F26" s="1">
        <v>43708</v>
      </c>
      <c r="G26" s="2">
        <v>2500</v>
      </c>
      <c r="H26" s="2">
        <v>0</v>
      </c>
      <c r="I26" s="2">
        <v>0</v>
      </c>
      <c r="J26" s="1">
        <v>43861</v>
      </c>
      <c r="K26" t="s">
        <v>30</v>
      </c>
      <c r="L26" s="1">
        <v>43651</v>
      </c>
    </row>
    <row r="27" spans="1:12" x14ac:dyDescent="0.2">
      <c r="A27" t="s">
        <v>447</v>
      </c>
      <c r="B27" t="s">
        <v>448</v>
      </c>
      <c r="C27" t="s">
        <v>218</v>
      </c>
      <c r="D27" t="s">
        <v>28</v>
      </c>
      <c r="E27" t="s">
        <v>29</v>
      </c>
      <c r="F27" s="1">
        <v>43708</v>
      </c>
      <c r="G27" s="2">
        <v>15000</v>
      </c>
      <c r="H27" s="2">
        <v>15000</v>
      </c>
      <c r="I27" s="2">
        <v>0</v>
      </c>
      <c r="J27" s="1">
        <v>43861</v>
      </c>
      <c r="K27" t="s">
        <v>30</v>
      </c>
      <c r="L27" s="1">
        <v>43651</v>
      </c>
    </row>
    <row r="28" spans="1:12" x14ac:dyDescent="0.2">
      <c r="A28" t="s">
        <v>466</v>
      </c>
      <c r="B28" t="s">
        <v>467</v>
      </c>
      <c r="C28" t="s">
        <v>48</v>
      </c>
      <c r="D28" t="s">
        <v>28</v>
      </c>
      <c r="E28" t="s">
        <v>29</v>
      </c>
      <c r="F28" s="1">
        <v>43708</v>
      </c>
      <c r="G28" s="2">
        <v>3000</v>
      </c>
      <c r="H28" s="2">
        <v>3000</v>
      </c>
      <c r="I28" s="2">
        <v>0</v>
      </c>
      <c r="J28" s="1">
        <v>43861</v>
      </c>
      <c r="K28" t="s">
        <v>30</v>
      </c>
      <c r="L28" s="1">
        <v>43651</v>
      </c>
    </row>
    <row r="29" spans="1:12" x14ac:dyDescent="0.2">
      <c r="A29" t="s">
        <v>477</v>
      </c>
      <c r="B29" t="s">
        <v>478</v>
      </c>
      <c r="C29" t="s">
        <v>134</v>
      </c>
      <c r="D29" t="s">
        <v>28</v>
      </c>
      <c r="E29" t="s">
        <v>29</v>
      </c>
      <c r="F29" s="1">
        <v>43708</v>
      </c>
      <c r="G29" s="2">
        <v>2500</v>
      </c>
      <c r="H29" s="2">
        <v>500</v>
      </c>
      <c r="I29" s="2">
        <v>0</v>
      </c>
      <c r="J29" s="1">
        <v>43861</v>
      </c>
      <c r="K29" t="s">
        <v>30</v>
      </c>
      <c r="L29" s="1">
        <v>43651</v>
      </c>
    </row>
    <row r="30" spans="1:12" x14ac:dyDescent="0.2">
      <c r="A30" t="s">
        <v>519</v>
      </c>
      <c r="B30" t="s">
        <v>520</v>
      </c>
      <c r="C30" t="s">
        <v>134</v>
      </c>
      <c r="D30" t="s">
        <v>28</v>
      </c>
      <c r="E30" t="s">
        <v>29</v>
      </c>
      <c r="F30" s="1">
        <v>43708</v>
      </c>
      <c r="G30" s="2">
        <v>2500</v>
      </c>
      <c r="H30" s="2">
        <v>500</v>
      </c>
      <c r="I30" s="2">
        <v>0</v>
      </c>
      <c r="J30" s="1">
        <v>43861</v>
      </c>
      <c r="K30" t="s">
        <v>30</v>
      </c>
      <c r="L30" s="1">
        <v>43651</v>
      </c>
    </row>
    <row r="31" spans="1:12" x14ac:dyDescent="0.2">
      <c r="A31" t="s">
        <v>557</v>
      </c>
      <c r="B31" t="s">
        <v>558</v>
      </c>
      <c r="C31" t="s">
        <v>48</v>
      </c>
      <c r="D31" t="s">
        <v>28</v>
      </c>
      <c r="E31" t="s">
        <v>29</v>
      </c>
      <c r="F31" s="1">
        <v>43708</v>
      </c>
      <c r="G31" s="2">
        <v>2500</v>
      </c>
      <c r="H31" s="2">
        <v>500</v>
      </c>
      <c r="I31" s="2">
        <v>0</v>
      </c>
      <c r="J31" s="1">
        <v>43861</v>
      </c>
      <c r="K31" t="s">
        <v>30</v>
      </c>
      <c r="L31" s="1">
        <v>43651</v>
      </c>
    </row>
    <row r="32" spans="1:12" x14ac:dyDescent="0.2">
      <c r="A32" t="s">
        <v>563</v>
      </c>
      <c r="B32" t="s">
        <v>564</v>
      </c>
      <c r="C32" t="s">
        <v>48</v>
      </c>
      <c r="D32" t="s">
        <v>28</v>
      </c>
      <c r="E32" t="s">
        <v>29</v>
      </c>
      <c r="F32" s="1">
        <v>43708</v>
      </c>
      <c r="G32" s="2">
        <v>2500</v>
      </c>
      <c r="H32" s="2">
        <v>500</v>
      </c>
      <c r="I32" s="2">
        <v>0</v>
      </c>
      <c r="J32" s="1">
        <v>43861</v>
      </c>
      <c r="K32" t="s">
        <v>30</v>
      </c>
      <c r="L32" s="1">
        <v>43651</v>
      </c>
    </row>
    <row r="33" spans="1:12" x14ac:dyDescent="0.2">
      <c r="A33" t="s">
        <v>25</v>
      </c>
      <c r="B33" t="s">
        <v>26</v>
      </c>
      <c r="C33" t="s">
        <v>27</v>
      </c>
      <c r="D33" t="s">
        <v>28</v>
      </c>
      <c r="E33" t="s">
        <v>29</v>
      </c>
      <c r="F33" s="1">
        <v>43708</v>
      </c>
      <c r="G33" s="2">
        <v>0</v>
      </c>
      <c r="H33" s="2">
        <v>0</v>
      </c>
      <c r="I33" s="2">
        <v>0</v>
      </c>
      <c r="K33" t="s">
        <v>30</v>
      </c>
      <c r="L33" s="1">
        <v>43651</v>
      </c>
    </row>
    <row r="34" spans="1:12" x14ac:dyDescent="0.2">
      <c r="A34" t="s">
        <v>46</v>
      </c>
      <c r="B34" t="s">
        <v>47</v>
      </c>
      <c r="C34" t="s">
        <v>48</v>
      </c>
      <c r="D34" t="s">
        <v>28</v>
      </c>
      <c r="E34" t="s">
        <v>29</v>
      </c>
      <c r="F34" s="1">
        <v>43708</v>
      </c>
      <c r="G34" s="2">
        <v>2500</v>
      </c>
      <c r="H34" s="2">
        <v>400</v>
      </c>
      <c r="I34" s="2">
        <v>0</v>
      </c>
      <c r="K34" t="s">
        <v>30</v>
      </c>
      <c r="L34" s="1">
        <v>43651</v>
      </c>
    </row>
    <row r="35" spans="1:12" x14ac:dyDescent="0.2">
      <c r="A35" t="s">
        <v>153</v>
      </c>
      <c r="B35" t="s">
        <v>154</v>
      </c>
      <c r="C35" t="s">
        <v>48</v>
      </c>
      <c r="D35" t="s">
        <v>28</v>
      </c>
      <c r="E35" t="s">
        <v>29</v>
      </c>
      <c r="F35" s="1">
        <v>43708</v>
      </c>
      <c r="G35" s="2">
        <v>2500</v>
      </c>
      <c r="H35" s="2">
        <v>0</v>
      </c>
      <c r="I35" s="2">
        <v>0</v>
      </c>
      <c r="K35" t="s">
        <v>30</v>
      </c>
      <c r="L35" s="1">
        <v>43651</v>
      </c>
    </row>
    <row r="36" spans="1:12" x14ac:dyDescent="0.2">
      <c r="A36" t="s">
        <v>225</v>
      </c>
      <c r="B36" t="s">
        <v>226</v>
      </c>
      <c r="C36" t="s">
        <v>48</v>
      </c>
      <c r="D36" t="s">
        <v>28</v>
      </c>
      <c r="E36" t="s">
        <v>29</v>
      </c>
      <c r="F36" s="1">
        <v>43708</v>
      </c>
      <c r="G36" s="2">
        <v>2500</v>
      </c>
      <c r="H36" s="2">
        <v>0</v>
      </c>
      <c r="I36" s="2">
        <v>0</v>
      </c>
      <c r="K36" t="s">
        <v>30</v>
      </c>
      <c r="L36" s="1">
        <v>43651</v>
      </c>
    </row>
    <row r="37" spans="1:12" x14ac:dyDescent="0.2">
      <c r="A37" t="s">
        <v>227</v>
      </c>
      <c r="B37" t="s">
        <v>228</v>
      </c>
      <c r="C37" t="s">
        <v>48</v>
      </c>
      <c r="D37" t="s">
        <v>28</v>
      </c>
      <c r="E37" t="s">
        <v>29</v>
      </c>
      <c r="F37" s="1">
        <v>43708</v>
      </c>
      <c r="G37" s="2">
        <v>2500</v>
      </c>
      <c r="H37" s="2">
        <v>500</v>
      </c>
      <c r="I37" s="2">
        <v>0</v>
      </c>
      <c r="K37" t="s">
        <v>30</v>
      </c>
      <c r="L37" s="1">
        <v>43651</v>
      </c>
    </row>
    <row r="38" spans="1:12" x14ac:dyDescent="0.2">
      <c r="A38" t="s">
        <v>253</v>
      </c>
      <c r="B38" t="s">
        <v>254</v>
      </c>
      <c r="C38" t="s">
        <v>134</v>
      </c>
      <c r="D38" t="s">
        <v>28</v>
      </c>
      <c r="E38" t="s">
        <v>29</v>
      </c>
      <c r="F38" s="1">
        <v>43708</v>
      </c>
      <c r="G38" s="2">
        <v>2500</v>
      </c>
      <c r="H38" s="2">
        <v>0</v>
      </c>
      <c r="I38" s="2">
        <v>0</v>
      </c>
      <c r="K38" t="s">
        <v>30</v>
      </c>
      <c r="L38" s="1">
        <v>43651</v>
      </c>
    </row>
    <row r="39" spans="1:12" x14ac:dyDescent="0.2">
      <c r="A39" t="s">
        <v>261</v>
      </c>
      <c r="B39" t="s">
        <v>262</v>
      </c>
      <c r="C39" t="s">
        <v>48</v>
      </c>
      <c r="D39" t="s">
        <v>28</v>
      </c>
      <c r="E39" t="s">
        <v>29</v>
      </c>
      <c r="F39" s="1">
        <v>43708</v>
      </c>
      <c r="G39" s="2">
        <v>2500</v>
      </c>
      <c r="H39" s="2">
        <v>0</v>
      </c>
      <c r="I39" s="2">
        <v>0</v>
      </c>
      <c r="K39" t="s">
        <v>30</v>
      </c>
      <c r="L39" s="1">
        <v>43651</v>
      </c>
    </row>
    <row r="40" spans="1:12" x14ac:dyDescent="0.2">
      <c r="A40" t="s">
        <v>274</v>
      </c>
      <c r="B40" t="s">
        <v>275</v>
      </c>
      <c r="C40" t="s">
        <v>48</v>
      </c>
      <c r="D40" t="s">
        <v>28</v>
      </c>
      <c r="E40" t="s">
        <v>29</v>
      </c>
      <c r="F40" s="1">
        <v>43708</v>
      </c>
      <c r="G40" s="2">
        <v>2500</v>
      </c>
      <c r="H40" s="2">
        <v>0</v>
      </c>
      <c r="I40" s="2">
        <v>0</v>
      </c>
      <c r="K40" t="s">
        <v>30</v>
      </c>
      <c r="L40" s="1">
        <v>43651</v>
      </c>
    </row>
    <row r="41" spans="1:12" x14ac:dyDescent="0.2">
      <c r="A41" t="s">
        <v>280</v>
      </c>
      <c r="B41" t="s">
        <v>281</v>
      </c>
      <c r="C41" t="s">
        <v>48</v>
      </c>
      <c r="D41" t="s">
        <v>28</v>
      </c>
      <c r="E41" t="s">
        <v>29</v>
      </c>
      <c r="F41" s="1">
        <v>43708</v>
      </c>
      <c r="G41" s="2">
        <v>2500</v>
      </c>
      <c r="H41" s="2">
        <v>0</v>
      </c>
      <c r="I41" s="2">
        <v>0</v>
      </c>
      <c r="K41" t="s">
        <v>30</v>
      </c>
      <c r="L41" s="1">
        <v>43651</v>
      </c>
    </row>
    <row r="42" spans="1:12" x14ac:dyDescent="0.2">
      <c r="A42" t="s">
        <v>284</v>
      </c>
      <c r="B42" t="s">
        <v>285</v>
      </c>
      <c r="C42" t="s">
        <v>48</v>
      </c>
      <c r="D42" t="s">
        <v>28</v>
      </c>
      <c r="E42" t="s">
        <v>29</v>
      </c>
      <c r="F42" s="1">
        <v>43708</v>
      </c>
      <c r="G42" s="2">
        <v>2500</v>
      </c>
      <c r="H42" s="2">
        <v>0</v>
      </c>
      <c r="I42" s="2">
        <v>0</v>
      </c>
      <c r="K42" t="s">
        <v>30</v>
      </c>
      <c r="L42" s="1">
        <v>43651</v>
      </c>
    </row>
    <row r="43" spans="1:12" x14ac:dyDescent="0.2">
      <c r="A43" t="s">
        <v>194</v>
      </c>
      <c r="B43" t="s">
        <v>195</v>
      </c>
      <c r="C43" t="s">
        <v>48</v>
      </c>
      <c r="D43" t="s">
        <v>28</v>
      </c>
      <c r="E43" t="s">
        <v>29</v>
      </c>
      <c r="F43" s="1">
        <v>43708</v>
      </c>
      <c r="G43" s="2">
        <v>2500</v>
      </c>
      <c r="H43" s="2">
        <v>0</v>
      </c>
      <c r="I43" s="2">
        <v>0</v>
      </c>
      <c r="K43" t="s">
        <v>30</v>
      </c>
      <c r="L43" s="1">
        <v>43651</v>
      </c>
    </row>
    <row r="44" spans="1:12" x14ac:dyDescent="0.2">
      <c r="A44" t="s">
        <v>297</v>
      </c>
      <c r="B44" t="s">
        <v>298</v>
      </c>
      <c r="C44" t="s">
        <v>48</v>
      </c>
      <c r="D44" t="s">
        <v>28</v>
      </c>
      <c r="E44" t="s">
        <v>29</v>
      </c>
      <c r="F44" s="1">
        <v>43708</v>
      </c>
      <c r="G44" s="2">
        <v>2500</v>
      </c>
      <c r="H44" s="2">
        <v>0</v>
      </c>
      <c r="I44" s="2">
        <v>0</v>
      </c>
      <c r="K44" t="s">
        <v>30</v>
      </c>
      <c r="L44" s="1">
        <v>43651</v>
      </c>
    </row>
    <row r="45" spans="1:12" x14ac:dyDescent="0.2">
      <c r="A45" t="s">
        <v>327</v>
      </c>
      <c r="B45" t="s">
        <v>328</v>
      </c>
      <c r="C45" t="s">
        <v>48</v>
      </c>
      <c r="D45" t="s">
        <v>28</v>
      </c>
      <c r="E45" t="s">
        <v>29</v>
      </c>
      <c r="F45" s="1">
        <v>43708</v>
      </c>
      <c r="G45" s="2">
        <v>2500</v>
      </c>
      <c r="H45" s="2">
        <v>0</v>
      </c>
      <c r="I45" s="2">
        <v>0</v>
      </c>
      <c r="K45" t="s">
        <v>30</v>
      </c>
      <c r="L45" s="1">
        <v>43651</v>
      </c>
    </row>
    <row r="46" spans="1:12" x14ac:dyDescent="0.2">
      <c r="A46" t="s">
        <v>357</v>
      </c>
      <c r="B46" t="s">
        <v>358</v>
      </c>
      <c r="C46" t="s">
        <v>48</v>
      </c>
      <c r="D46" t="s">
        <v>28</v>
      </c>
      <c r="E46" t="s">
        <v>29</v>
      </c>
      <c r="F46" s="1">
        <v>43708</v>
      </c>
      <c r="G46" s="2">
        <v>2500</v>
      </c>
      <c r="H46" s="2">
        <v>0</v>
      </c>
      <c r="I46" s="2">
        <v>0</v>
      </c>
      <c r="K46" t="s">
        <v>30</v>
      </c>
      <c r="L46" s="1">
        <v>43651</v>
      </c>
    </row>
    <row r="47" spans="1:12" x14ac:dyDescent="0.2">
      <c r="A47" t="s">
        <v>387</v>
      </c>
      <c r="B47" t="s">
        <v>388</v>
      </c>
      <c r="C47" t="s">
        <v>389</v>
      </c>
      <c r="D47" t="s">
        <v>28</v>
      </c>
      <c r="E47" t="s">
        <v>29</v>
      </c>
      <c r="F47" s="1">
        <v>43708</v>
      </c>
      <c r="G47" s="2">
        <v>0</v>
      </c>
      <c r="H47" s="2">
        <v>0</v>
      </c>
      <c r="I47" s="2">
        <v>0</v>
      </c>
      <c r="K47" t="s">
        <v>30</v>
      </c>
      <c r="L47" s="1">
        <v>43651</v>
      </c>
    </row>
    <row r="48" spans="1:12" x14ac:dyDescent="0.2">
      <c r="A48" t="s">
        <v>405</v>
      </c>
      <c r="B48" t="s">
        <v>406</v>
      </c>
      <c r="C48" t="s">
        <v>48</v>
      </c>
      <c r="D48" t="s">
        <v>28</v>
      </c>
      <c r="E48" t="s">
        <v>29</v>
      </c>
      <c r="F48" s="1">
        <v>43708</v>
      </c>
      <c r="G48" s="2">
        <v>2500</v>
      </c>
      <c r="H48" s="2">
        <v>0</v>
      </c>
      <c r="I48" s="2">
        <v>0</v>
      </c>
      <c r="K48" t="s">
        <v>30</v>
      </c>
      <c r="L48" s="1">
        <v>43651</v>
      </c>
    </row>
    <row r="49" spans="1:12" x14ac:dyDescent="0.2">
      <c r="A49" t="s">
        <v>419</v>
      </c>
      <c r="B49" t="s">
        <v>420</v>
      </c>
      <c r="C49" t="s">
        <v>48</v>
      </c>
      <c r="D49" t="s">
        <v>28</v>
      </c>
      <c r="E49" t="s">
        <v>29</v>
      </c>
      <c r="F49" s="1">
        <v>43708</v>
      </c>
      <c r="G49" s="2">
        <v>2500</v>
      </c>
      <c r="H49" s="2">
        <v>0</v>
      </c>
      <c r="I49" s="2">
        <v>0</v>
      </c>
      <c r="K49" t="s">
        <v>30</v>
      </c>
      <c r="L49" s="1">
        <v>43651</v>
      </c>
    </row>
    <row r="50" spans="1:12" x14ac:dyDescent="0.2">
      <c r="A50" t="s">
        <v>464</v>
      </c>
      <c r="B50" t="s">
        <v>465</v>
      </c>
      <c r="C50" t="s">
        <v>48</v>
      </c>
      <c r="D50" t="s">
        <v>28</v>
      </c>
      <c r="E50" t="s">
        <v>29</v>
      </c>
      <c r="F50" s="1">
        <v>43708</v>
      </c>
      <c r="G50" s="2">
        <v>2500</v>
      </c>
      <c r="H50" s="2">
        <v>0</v>
      </c>
      <c r="I50" s="2">
        <v>0</v>
      </c>
      <c r="K50" t="s">
        <v>30</v>
      </c>
      <c r="L50" s="1">
        <v>43651</v>
      </c>
    </row>
    <row r="51" spans="1:12" x14ac:dyDescent="0.2">
      <c r="A51" t="s">
        <v>495</v>
      </c>
      <c r="B51" t="s">
        <v>496</v>
      </c>
      <c r="C51" t="s">
        <v>27</v>
      </c>
      <c r="D51" t="s">
        <v>28</v>
      </c>
      <c r="E51" t="s">
        <v>29</v>
      </c>
      <c r="F51" s="1">
        <v>43708</v>
      </c>
      <c r="G51" s="2">
        <v>0</v>
      </c>
      <c r="H51" s="2">
        <v>0</v>
      </c>
      <c r="I51" s="2">
        <v>0</v>
      </c>
      <c r="K51" t="s">
        <v>30</v>
      </c>
      <c r="L51" s="1">
        <v>43651</v>
      </c>
    </row>
    <row r="52" spans="1:12" x14ac:dyDescent="0.2">
      <c r="A52" t="s">
        <v>121</v>
      </c>
      <c r="B52" t="s">
        <v>122</v>
      </c>
      <c r="C52" t="s">
        <v>27</v>
      </c>
      <c r="D52" t="s">
        <v>28</v>
      </c>
      <c r="E52" t="s">
        <v>29</v>
      </c>
      <c r="F52" s="1">
        <v>43708</v>
      </c>
      <c r="G52" s="2">
        <v>0</v>
      </c>
      <c r="H52" s="2">
        <v>0</v>
      </c>
      <c r="I52" s="2">
        <v>0</v>
      </c>
      <c r="K52" t="s">
        <v>30</v>
      </c>
      <c r="L52" s="1">
        <v>43651</v>
      </c>
    </row>
    <row r="53" spans="1:12" x14ac:dyDescent="0.2">
      <c r="A53" t="s">
        <v>527</v>
      </c>
      <c r="B53" t="s">
        <v>528</v>
      </c>
      <c r="C53" t="s">
        <v>48</v>
      </c>
      <c r="D53" t="s">
        <v>28</v>
      </c>
      <c r="E53" t="s">
        <v>29</v>
      </c>
      <c r="F53" s="1">
        <v>43708</v>
      </c>
      <c r="G53" s="2">
        <v>2500</v>
      </c>
      <c r="H53" s="2">
        <v>0</v>
      </c>
      <c r="I53" s="2">
        <v>0</v>
      </c>
      <c r="K53" t="s">
        <v>30</v>
      </c>
      <c r="L53" s="1">
        <v>43651</v>
      </c>
    </row>
    <row r="54" spans="1:12" x14ac:dyDescent="0.2">
      <c r="A54" t="s">
        <v>538</v>
      </c>
      <c r="B54" t="s">
        <v>539</v>
      </c>
      <c r="C54" t="s">
        <v>48</v>
      </c>
      <c r="D54" t="s">
        <v>28</v>
      </c>
      <c r="E54" t="s">
        <v>29</v>
      </c>
      <c r="F54" s="1">
        <v>43708</v>
      </c>
      <c r="G54" s="2">
        <v>2500</v>
      </c>
      <c r="H54" s="2">
        <v>0</v>
      </c>
      <c r="I54" s="2">
        <v>0</v>
      </c>
      <c r="K54" t="s">
        <v>30</v>
      </c>
      <c r="L54" s="1">
        <v>43651</v>
      </c>
    </row>
    <row r="55" spans="1:12" x14ac:dyDescent="0.2">
      <c r="A55" t="s">
        <v>551</v>
      </c>
      <c r="B55" t="s">
        <v>552</v>
      </c>
      <c r="C55" t="s">
        <v>48</v>
      </c>
      <c r="D55" t="s">
        <v>28</v>
      </c>
      <c r="E55" t="s">
        <v>29</v>
      </c>
      <c r="F55" s="1">
        <v>43708</v>
      </c>
      <c r="G55" s="2">
        <v>2500</v>
      </c>
      <c r="H55" s="2">
        <v>0</v>
      </c>
      <c r="I55" s="2">
        <v>0</v>
      </c>
      <c r="K55" t="s">
        <v>30</v>
      </c>
      <c r="L55" s="1">
        <v>43651</v>
      </c>
    </row>
    <row r="56" spans="1:12" x14ac:dyDescent="0.2">
      <c r="A56" t="s">
        <v>588</v>
      </c>
      <c r="B56" t="s">
        <v>589</v>
      </c>
      <c r="C56" t="s">
        <v>27</v>
      </c>
      <c r="D56" t="s">
        <v>28</v>
      </c>
      <c r="E56" t="s">
        <v>29</v>
      </c>
      <c r="F56" s="1">
        <v>43708</v>
      </c>
      <c r="G56" s="2">
        <v>0</v>
      </c>
      <c r="H56" s="2">
        <v>0</v>
      </c>
      <c r="I56" s="2">
        <v>0</v>
      </c>
      <c r="K56" t="s">
        <v>30</v>
      </c>
      <c r="L56" s="1">
        <v>43651</v>
      </c>
    </row>
    <row r="57" spans="1:12" x14ac:dyDescent="0.2">
      <c r="A57" t="s">
        <v>590</v>
      </c>
      <c r="B57" t="s">
        <v>591</v>
      </c>
      <c r="C57" t="s">
        <v>27</v>
      </c>
      <c r="D57" t="s">
        <v>28</v>
      </c>
      <c r="E57" t="s">
        <v>29</v>
      </c>
      <c r="F57" s="1">
        <v>43708</v>
      </c>
      <c r="G57" s="2">
        <v>0</v>
      </c>
      <c r="H57" s="2">
        <v>0</v>
      </c>
      <c r="I57" s="2">
        <v>0</v>
      </c>
      <c r="K57" t="s">
        <v>30</v>
      </c>
      <c r="L57" s="1">
        <v>43651</v>
      </c>
    </row>
    <row r="58" spans="1:12" x14ac:dyDescent="0.2">
      <c r="A58" t="s">
        <v>609</v>
      </c>
      <c r="B58" t="s">
        <v>610</v>
      </c>
      <c r="C58" t="s">
        <v>48</v>
      </c>
      <c r="D58" t="s">
        <v>28</v>
      </c>
      <c r="E58" t="s">
        <v>29</v>
      </c>
      <c r="F58" s="1">
        <v>43708</v>
      </c>
      <c r="G58" s="2">
        <v>2500</v>
      </c>
      <c r="H58" s="2">
        <v>0</v>
      </c>
      <c r="I58" s="2">
        <v>0</v>
      </c>
      <c r="K58" t="s">
        <v>30</v>
      </c>
      <c r="L58" s="1">
        <v>43651</v>
      </c>
    </row>
    <row r="59" spans="1:12" x14ac:dyDescent="0.2">
      <c r="A59" t="s">
        <v>611</v>
      </c>
      <c r="B59" t="s">
        <v>612</v>
      </c>
      <c r="C59" t="s">
        <v>48</v>
      </c>
      <c r="D59" t="s">
        <v>28</v>
      </c>
      <c r="E59" t="s">
        <v>29</v>
      </c>
      <c r="F59" s="1">
        <v>43708</v>
      </c>
      <c r="G59" s="2">
        <v>2500</v>
      </c>
      <c r="H59" s="2">
        <v>0</v>
      </c>
      <c r="I59" s="2">
        <v>0</v>
      </c>
      <c r="K59" t="s">
        <v>30</v>
      </c>
      <c r="L59" s="1">
        <v>43651</v>
      </c>
    </row>
    <row r="60" spans="1:12" x14ac:dyDescent="0.2">
      <c r="A60" t="s">
        <v>613</v>
      </c>
      <c r="B60" t="s">
        <v>614</v>
      </c>
      <c r="C60" t="s">
        <v>48</v>
      </c>
      <c r="D60" t="s">
        <v>28</v>
      </c>
      <c r="E60" t="s">
        <v>29</v>
      </c>
      <c r="F60" s="1">
        <v>43708</v>
      </c>
      <c r="G60" s="2">
        <v>2500</v>
      </c>
      <c r="H60" s="2">
        <v>0</v>
      </c>
      <c r="I60" s="2">
        <v>0</v>
      </c>
      <c r="K60" t="s">
        <v>30</v>
      </c>
      <c r="L60" s="1">
        <v>43651</v>
      </c>
    </row>
    <row r="62" spans="1:12" x14ac:dyDescent="0.2">
      <c r="A62" t="s">
        <v>93</v>
      </c>
      <c r="B62" t="s">
        <v>94</v>
      </c>
      <c r="C62" t="s">
        <v>33</v>
      </c>
      <c r="D62" t="s">
        <v>28</v>
      </c>
      <c r="E62" t="s">
        <v>29</v>
      </c>
      <c r="F62" s="1">
        <v>43555</v>
      </c>
      <c r="G62" s="2">
        <v>1000</v>
      </c>
      <c r="H62" s="2">
        <v>500</v>
      </c>
      <c r="I62" s="2">
        <v>0</v>
      </c>
      <c r="J62" s="1">
        <v>43585</v>
      </c>
      <c r="K62" t="s">
        <v>34</v>
      </c>
      <c r="L62" s="1">
        <v>43651</v>
      </c>
    </row>
    <row r="63" spans="1:12" x14ac:dyDescent="0.2">
      <c r="A63" t="s">
        <v>127</v>
      </c>
      <c r="B63" t="s">
        <v>128</v>
      </c>
      <c r="C63" t="s">
        <v>33</v>
      </c>
      <c r="D63" t="s">
        <v>28</v>
      </c>
      <c r="E63" t="s">
        <v>29</v>
      </c>
      <c r="F63" s="1">
        <v>43555</v>
      </c>
      <c r="G63" s="2">
        <v>750</v>
      </c>
      <c r="H63" s="2">
        <v>500</v>
      </c>
      <c r="I63" s="2">
        <v>0</v>
      </c>
      <c r="J63" s="1">
        <v>43616</v>
      </c>
      <c r="K63" t="s">
        <v>34</v>
      </c>
      <c r="L63" s="1">
        <v>43651</v>
      </c>
    </row>
    <row r="64" spans="1:12" x14ac:dyDescent="0.2">
      <c r="A64" t="s">
        <v>131</v>
      </c>
      <c r="B64" t="s">
        <v>132</v>
      </c>
      <c r="C64" t="s">
        <v>135</v>
      </c>
      <c r="D64" t="s">
        <v>28</v>
      </c>
      <c r="E64" t="s">
        <v>29</v>
      </c>
      <c r="F64" s="1">
        <v>43555</v>
      </c>
      <c r="G64" s="2">
        <v>2500</v>
      </c>
      <c r="H64" s="2">
        <v>2500</v>
      </c>
      <c r="I64" s="2">
        <v>0</v>
      </c>
      <c r="J64" s="1">
        <v>43616</v>
      </c>
      <c r="K64" t="s">
        <v>34</v>
      </c>
      <c r="L64" s="1">
        <v>43651</v>
      </c>
    </row>
    <row r="65" spans="1:12" x14ac:dyDescent="0.2">
      <c r="A65" t="s">
        <v>138</v>
      </c>
      <c r="B65" t="s">
        <v>139</v>
      </c>
      <c r="C65" t="s">
        <v>135</v>
      </c>
      <c r="D65" t="s">
        <v>28</v>
      </c>
      <c r="E65" t="s">
        <v>29</v>
      </c>
      <c r="F65" s="1">
        <v>43555</v>
      </c>
      <c r="G65" s="2">
        <v>1500</v>
      </c>
      <c r="H65" s="2">
        <v>1500</v>
      </c>
      <c r="I65" s="2">
        <v>0</v>
      </c>
      <c r="J65" s="1">
        <v>43616</v>
      </c>
      <c r="K65" t="s">
        <v>34</v>
      </c>
      <c r="L65" s="1">
        <v>43651</v>
      </c>
    </row>
    <row r="66" spans="1:12" x14ac:dyDescent="0.2">
      <c r="A66" t="s">
        <v>192</v>
      </c>
      <c r="B66" t="s">
        <v>193</v>
      </c>
      <c r="C66" t="s">
        <v>33</v>
      </c>
      <c r="D66" t="s">
        <v>28</v>
      </c>
      <c r="E66" t="s">
        <v>29</v>
      </c>
      <c r="F66" s="1">
        <v>43555</v>
      </c>
      <c r="G66" s="2">
        <v>1500</v>
      </c>
      <c r="H66" s="2">
        <v>1300</v>
      </c>
      <c r="I66" s="2">
        <v>0</v>
      </c>
      <c r="J66" s="1">
        <v>43616</v>
      </c>
      <c r="K66" t="s">
        <v>34</v>
      </c>
      <c r="L66" s="1">
        <v>43651</v>
      </c>
    </row>
    <row r="67" spans="1:12" x14ac:dyDescent="0.2">
      <c r="A67" t="s">
        <v>290</v>
      </c>
      <c r="B67" t="s">
        <v>291</v>
      </c>
      <c r="C67" t="s">
        <v>33</v>
      </c>
      <c r="D67" t="s">
        <v>28</v>
      </c>
      <c r="E67" t="s">
        <v>29</v>
      </c>
      <c r="F67" s="1">
        <v>43555</v>
      </c>
      <c r="G67" s="2">
        <v>1500</v>
      </c>
      <c r="H67" s="2">
        <v>800</v>
      </c>
      <c r="I67" s="2">
        <v>0</v>
      </c>
      <c r="J67" s="1">
        <v>43616</v>
      </c>
      <c r="K67" t="s">
        <v>34</v>
      </c>
      <c r="L67" s="1">
        <v>43651</v>
      </c>
    </row>
    <row r="68" spans="1:12" x14ac:dyDescent="0.2">
      <c r="A68" t="s">
        <v>335</v>
      </c>
      <c r="B68" t="s">
        <v>336</v>
      </c>
      <c r="C68" t="s">
        <v>33</v>
      </c>
      <c r="D68" t="s">
        <v>28</v>
      </c>
      <c r="E68" t="s">
        <v>29</v>
      </c>
      <c r="F68" s="1">
        <v>43555</v>
      </c>
      <c r="G68" s="2">
        <v>1500</v>
      </c>
      <c r="H68" s="2">
        <v>800</v>
      </c>
      <c r="I68" s="2">
        <v>0</v>
      </c>
      <c r="J68" s="1">
        <v>43616</v>
      </c>
      <c r="K68" t="s">
        <v>34</v>
      </c>
      <c r="L68" s="1">
        <v>43651</v>
      </c>
    </row>
    <row r="69" spans="1:12" x14ac:dyDescent="0.2">
      <c r="A69" t="s">
        <v>353</v>
      </c>
      <c r="B69" t="s">
        <v>354</v>
      </c>
      <c r="C69" t="s">
        <v>135</v>
      </c>
      <c r="D69" t="s">
        <v>28</v>
      </c>
      <c r="E69" t="s">
        <v>29</v>
      </c>
      <c r="F69" s="1">
        <v>43555</v>
      </c>
      <c r="G69" s="2">
        <v>1500</v>
      </c>
      <c r="H69" s="2">
        <v>800</v>
      </c>
      <c r="I69" s="2">
        <v>0</v>
      </c>
      <c r="J69" s="1">
        <v>43616</v>
      </c>
      <c r="K69" t="s">
        <v>34</v>
      </c>
      <c r="L69" s="1">
        <v>43651</v>
      </c>
    </row>
    <row r="70" spans="1:12" x14ac:dyDescent="0.2">
      <c r="A70" t="s">
        <v>375</v>
      </c>
      <c r="B70" t="s">
        <v>376</v>
      </c>
      <c r="C70" t="s">
        <v>33</v>
      </c>
      <c r="D70" t="s">
        <v>28</v>
      </c>
      <c r="E70" t="s">
        <v>29</v>
      </c>
      <c r="F70" s="1">
        <v>43555</v>
      </c>
      <c r="G70" s="2">
        <v>1500</v>
      </c>
      <c r="H70" s="2">
        <v>1500</v>
      </c>
      <c r="I70" s="2">
        <v>0</v>
      </c>
      <c r="J70" s="1">
        <v>43616</v>
      </c>
      <c r="K70" t="s">
        <v>34</v>
      </c>
      <c r="L70" s="1">
        <v>43651</v>
      </c>
    </row>
    <row r="71" spans="1:12" x14ac:dyDescent="0.2">
      <c r="A71" t="s">
        <v>403</v>
      </c>
      <c r="B71" t="s">
        <v>404</v>
      </c>
      <c r="C71" t="s">
        <v>135</v>
      </c>
      <c r="D71" t="s">
        <v>28</v>
      </c>
      <c r="E71" t="s">
        <v>29</v>
      </c>
      <c r="F71" s="1">
        <v>43555</v>
      </c>
      <c r="G71" s="2">
        <v>1500</v>
      </c>
      <c r="H71" s="2">
        <v>800</v>
      </c>
      <c r="I71" s="2">
        <v>0</v>
      </c>
      <c r="J71" s="1">
        <v>43616</v>
      </c>
      <c r="K71" t="s">
        <v>34</v>
      </c>
      <c r="L71" s="1">
        <v>43651</v>
      </c>
    </row>
    <row r="72" spans="1:12" x14ac:dyDescent="0.2">
      <c r="A72" t="s">
        <v>417</v>
      </c>
      <c r="B72" t="s">
        <v>418</v>
      </c>
      <c r="C72" t="s">
        <v>33</v>
      </c>
      <c r="D72" t="s">
        <v>28</v>
      </c>
      <c r="E72" t="s">
        <v>29</v>
      </c>
      <c r="F72" s="1">
        <v>43555</v>
      </c>
      <c r="G72" s="2">
        <v>1500</v>
      </c>
      <c r="H72" s="2">
        <v>1000</v>
      </c>
      <c r="I72" s="2">
        <v>0</v>
      </c>
      <c r="J72" s="1">
        <v>43616</v>
      </c>
      <c r="K72" t="s">
        <v>34</v>
      </c>
      <c r="L72" s="1">
        <v>43651</v>
      </c>
    </row>
    <row r="73" spans="1:12" x14ac:dyDescent="0.2">
      <c r="A73" t="s">
        <v>450</v>
      </c>
      <c r="B73" t="s">
        <v>451</v>
      </c>
      <c r="C73" t="s">
        <v>33</v>
      </c>
      <c r="D73" t="s">
        <v>28</v>
      </c>
      <c r="E73" t="s">
        <v>29</v>
      </c>
      <c r="F73" s="1">
        <v>43555</v>
      </c>
      <c r="G73" s="2">
        <v>1500</v>
      </c>
      <c r="H73" s="2">
        <v>500</v>
      </c>
      <c r="I73" s="2">
        <v>0</v>
      </c>
      <c r="J73" s="1">
        <v>43616</v>
      </c>
      <c r="K73" t="s">
        <v>34</v>
      </c>
      <c r="L73" s="1">
        <v>43651</v>
      </c>
    </row>
    <row r="74" spans="1:12" x14ac:dyDescent="0.2">
      <c r="A74" t="s">
        <v>470</v>
      </c>
      <c r="B74" t="s">
        <v>471</v>
      </c>
      <c r="C74" t="s">
        <v>135</v>
      </c>
      <c r="D74" t="s">
        <v>28</v>
      </c>
      <c r="E74" t="s">
        <v>29</v>
      </c>
      <c r="F74" s="1">
        <v>43555</v>
      </c>
      <c r="G74" s="2">
        <v>1500</v>
      </c>
      <c r="H74" s="2">
        <v>1500</v>
      </c>
      <c r="I74" s="2">
        <v>0</v>
      </c>
      <c r="J74" s="1">
        <v>43616</v>
      </c>
      <c r="K74" t="s">
        <v>34</v>
      </c>
      <c r="L74" s="1">
        <v>43651</v>
      </c>
    </row>
    <row r="75" spans="1:12" x14ac:dyDescent="0.2">
      <c r="A75" t="s">
        <v>443</v>
      </c>
      <c r="B75" t="s">
        <v>444</v>
      </c>
      <c r="C75" t="s">
        <v>135</v>
      </c>
      <c r="D75" t="s">
        <v>28</v>
      </c>
      <c r="E75" t="s">
        <v>29</v>
      </c>
      <c r="F75" s="1">
        <v>43555</v>
      </c>
      <c r="G75" s="2">
        <v>2500</v>
      </c>
      <c r="H75" s="2">
        <v>2500</v>
      </c>
      <c r="I75" s="2">
        <v>0</v>
      </c>
      <c r="J75" s="1">
        <v>43616</v>
      </c>
      <c r="K75" t="s">
        <v>34</v>
      </c>
      <c r="L75" s="1">
        <v>43651</v>
      </c>
    </row>
    <row r="76" spans="1:12" x14ac:dyDescent="0.2">
      <c r="A76" t="s">
        <v>202</v>
      </c>
      <c r="B76" t="s">
        <v>203</v>
      </c>
      <c r="C76" t="s">
        <v>33</v>
      </c>
      <c r="D76" t="s">
        <v>28</v>
      </c>
      <c r="E76" t="s">
        <v>29</v>
      </c>
      <c r="F76" s="1">
        <v>43555</v>
      </c>
      <c r="G76" s="2">
        <v>1500</v>
      </c>
      <c r="H76" s="2">
        <v>1500</v>
      </c>
      <c r="I76" s="2">
        <v>0</v>
      </c>
      <c r="J76" s="1">
        <v>43646</v>
      </c>
      <c r="K76" t="s">
        <v>34</v>
      </c>
      <c r="L76" s="1">
        <v>43651</v>
      </c>
    </row>
    <row r="77" spans="1:12" x14ac:dyDescent="0.2">
      <c r="A77" t="s">
        <v>297</v>
      </c>
      <c r="B77" t="s">
        <v>298</v>
      </c>
      <c r="C77" t="s">
        <v>33</v>
      </c>
      <c r="D77" t="s">
        <v>28</v>
      </c>
      <c r="E77" t="s">
        <v>29</v>
      </c>
      <c r="F77" s="1">
        <v>43555</v>
      </c>
      <c r="G77" s="2">
        <v>2500</v>
      </c>
      <c r="H77" s="2">
        <v>2500</v>
      </c>
      <c r="I77" s="2">
        <v>0</v>
      </c>
      <c r="J77" s="1">
        <v>43646</v>
      </c>
      <c r="K77" t="s">
        <v>34</v>
      </c>
      <c r="L77" s="1">
        <v>43651</v>
      </c>
    </row>
    <row r="78" spans="1:12" x14ac:dyDescent="0.2">
      <c r="A78" t="s">
        <v>342</v>
      </c>
      <c r="B78" t="s">
        <v>343</v>
      </c>
      <c r="C78" t="s">
        <v>33</v>
      </c>
      <c r="D78" t="s">
        <v>28</v>
      </c>
      <c r="E78" t="s">
        <v>29</v>
      </c>
      <c r="F78" s="1">
        <v>43555</v>
      </c>
      <c r="G78" s="2">
        <v>1500</v>
      </c>
      <c r="H78" s="2">
        <v>800</v>
      </c>
      <c r="I78" s="2">
        <v>0</v>
      </c>
      <c r="J78" s="1">
        <v>43646</v>
      </c>
      <c r="K78" t="s">
        <v>34</v>
      </c>
      <c r="L78" s="1">
        <v>43651</v>
      </c>
    </row>
    <row r="79" spans="1:12" x14ac:dyDescent="0.2">
      <c r="A79" t="s">
        <v>370</v>
      </c>
      <c r="B79" t="s">
        <v>371</v>
      </c>
      <c r="C79" t="s">
        <v>33</v>
      </c>
      <c r="D79" t="s">
        <v>28</v>
      </c>
      <c r="E79" t="s">
        <v>29</v>
      </c>
      <c r="F79" s="1">
        <v>43555</v>
      </c>
      <c r="G79" s="2">
        <v>1500</v>
      </c>
      <c r="H79" s="2">
        <v>800</v>
      </c>
      <c r="I79" s="2">
        <v>0</v>
      </c>
      <c r="J79" s="1">
        <v>43646</v>
      </c>
      <c r="K79" t="s">
        <v>34</v>
      </c>
      <c r="L79" s="1">
        <v>43651</v>
      </c>
    </row>
    <row r="80" spans="1:12" x14ac:dyDescent="0.2">
      <c r="A80" t="s">
        <v>396</v>
      </c>
      <c r="B80" t="s">
        <v>397</v>
      </c>
      <c r="C80" t="s">
        <v>33</v>
      </c>
      <c r="D80" t="s">
        <v>28</v>
      </c>
      <c r="E80" t="s">
        <v>29</v>
      </c>
      <c r="F80" s="1">
        <v>43555</v>
      </c>
      <c r="G80" s="2">
        <v>1500</v>
      </c>
      <c r="H80" s="2">
        <v>800</v>
      </c>
      <c r="I80" s="2">
        <v>0</v>
      </c>
      <c r="J80" s="1">
        <v>43646</v>
      </c>
      <c r="K80" t="s">
        <v>34</v>
      </c>
      <c r="L80" s="1">
        <v>43651</v>
      </c>
    </row>
    <row r="81" spans="1:12" x14ac:dyDescent="0.2">
      <c r="A81" t="s">
        <v>427</v>
      </c>
      <c r="B81" t="s">
        <v>428</v>
      </c>
      <c r="C81" t="s">
        <v>33</v>
      </c>
      <c r="D81" t="s">
        <v>28</v>
      </c>
      <c r="E81" t="s">
        <v>29</v>
      </c>
      <c r="F81" s="1">
        <v>43555</v>
      </c>
      <c r="G81" s="2">
        <v>1500</v>
      </c>
      <c r="H81" s="2">
        <v>1500</v>
      </c>
      <c r="I81" s="2">
        <v>0</v>
      </c>
      <c r="J81" s="1">
        <v>43646</v>
      </c>
      <c r="K81" t="s">
        <v>34</v>
      </c>
      <c r="L81" s="1">
        <v>43651</v>
      </c>
    </row>
    <row r="82" spans="1:12" x14ac:dyDescent="0.2">
      <c r="A82" t="s">
        <v>462</v>
      </c>
      <c r="B82" t="s">
        <v>463</v>
      </c>
      <c r="C82" t="s">
        <v>33</v>
      </c>
      <c r="D82" t="s">
        <v>28</v>
      </c>
      <c r="E82" t="s">
        <v>29</v>
      </c>
      <c r="F82" s="1">
        <v>43555</v>
      </c>
      <c r="G82" s="2">
        <v>1600</v>
      </c>
      <c r="H82" s="2">
        <v>1600</v>
      </c>
      <c r="I82" s="2">
        <v>0</v>
      </c>
      <c r="J82" s="1">
        <v>43646</v>
      </c>
      <c r="K82" t="s">
        <v>34</v>
      </c>
      <c r="L82" s="1">
        <v>43651</v>
      </c>
    </row>
    <row r="83" spans="1:12" x14ac:dyDescent="0.2">
      <c r="A83" t="s">
        <v>529</v>
      </c>
      <c r="B83" t="s">
        <v>530</v>
      </c>
      <c r="C83" t="s">
        <v>33</v>
      </c>
      <c r="D83" t="s">
        <v>28</v>
      </c>
      <c r="E83" t="s">
        <v>29</v>
      </c>
      <c r="F83" s="1">
        <v>43555</v>
      </c>
      <c r="G83" s="2">
        <v>1500</v>
      </c>
      <c r="H83" s="2">
        <v>1500</v>
      </c>
      <c r="I83" s="2">
        <v>0</v>
      </c>
      <c r="J83" s="1">
        <v>43646</v>
      </c>
      <c r="K83" t="s">
        <v>34</v>
      </c>
      <c r="L83" s="1">
        <v>43651</v>
      </c>
    </row>
    <row r="84" spans="1:12" x14ac:dyDescent="0.2">
      <c r="A84" t="s">
        <v>559</v>
      </c>
      <c r="B84" t="s">
        <v>560</v>
      </c>
      <c r="C84" t="s">
        <v>33</v>
      </c>
      <c r="D84" t="s">
        <v>28</v>
      </c>
      <c r="E84" t="s">
        <v>29</v>
      </c>
      <c r="F84" s="1">
        <v>43555</v>
      </c>
      <c r="G84" s="2">
        <v>1500</v>
      </c>
      <c r="H84" s="2">
        <v>1500</v>
      </c>
      <c r="I84" s="2">
        <v>0</v>
      </c>
      <c r="J84" s="1">
        <v>43646</v>
      </c>
      <c r="K84" t="s">
        <v>34</v>
      </c>
      <c r="L84" s="1">
        <v>43651</v>
      </c>
    </row>
    <row r="85" spans="1:12" x14ac:dyDescent="0.2">
      <c r="A85" t="s">
        <v>31</v>
      </c>
      <c r="B85" t="s">
        <v>32</v>
      </c>
      <c r="C85" t="s">
        <v>33</v>
      </c>
      <c r="D85" t="s">
        <v>28</v>
      </c>
      <c r="E85" t="s">
        <v>29</v>
      </c>
      <c r="F85" s="1">
        <v>43555</v>
      </c>
      <c r="G85" s="2">
        <v>1500</v>
      </c>
      <c r="H85" s="2">
        <v>0</v>
      </c>
      <c r="I85" s="2">
        <v>0</v>
      </c>
      <c r="K85" t="s">
        <v>34</v>
      </c>
      <c r="L85" s="1">
        <v>43651</v>
      </c>
    </row>
    <row r="86" spans="1:12" x14ac:dyDescent="0.2">
      <c r="A86" t="s">
        <v>145</v>
      </c>
      <c r="B86" t="s">
        <v>146</v>
      </c>
      <c r="C86" t="s">
        <v>33</v>
      </c>
      <c r="D86" t="s">
        <v>28</v>
      </c>
      <c r="E86" t="s">
        <v>29</v>
      </c>
      <c r="F86" s="1">
        <v>43555</v>
      </c>
      <c r="G86" s="2">
        <v>0</v>
      </c>
      <c r="H86" s="2">
        <v>0</v>
      </c>
      <c r="I86" s="2">
        <v>0</v>
      </c>
      <c r="K86" t="s">
        <v>34</v>
      </c>
      <c r="L86" s="1">
        <v>43651</v>
      </c>
    </row>
    <row r="87" spans="1:12" x14ac:dyDescent="0.2">
      <c r="A87" t="s">
        <v>151</v>
      </c>
      <c r="B87" t="s">
        <v>152</v>
      </c>
      <c r="C87" t="s">
        <v>33</v>
      </c>
      <c r="D87" t="s">
        <v>28</v>
      </c>
      <c r="E87" t="s">
        <v>29</v>
      </c>
      <c r="F87" s="1">
        <v>43555</v>
      </c>
      <c r="G87" s="2">
        <v>0</v>
      </c>
      <c r="H87" s="2">
        <v>0</v>
      </c>
      <c r="I87" s="2">
        <v>0</v>
      </c>
      <c r="K87" t="s">
        <v>34</v>
      </c>
      <c r="L87" s="1">
        <v>43651</v>
      </c>
    </row>
    <row r="88" spans="1:12" x14ac:dyDescent="0.2">
      <c r="A88" t="s">
        <v>198</v>
      </c>
      <c r="B88" t="s">
        <v>199</v>
      </c>
      <c r="C88" t="s">
        <v>33</v>
      </c>
      <c r="D88" t="s">
        <v>28</v>
      </c>
      <c r="E88" t="s">
        <v>29</v>
      </c>
      <c r="F88" s="1">
        <v>43555</v>
      </c>
      <c r="G88" s="2">
        <v>750</v>
      </c>
      <c r="H88" s="2">
        <v>500</v>
      </c>
      <c r="I88" s="2">
        <v>0</v>
      </c>
      <c r="K88" t="s">
        <v>34</v>
      </c>
      <c r="L88" s="1">
        <v>43651</v>
      </c>
    </row>
    <row r="89" spans="1:12" x14ac:dyDescent="0.2">
      <c r="A89" t="s">
        <v>327</v>
      </c>
      <c r="B89" t="s">
        <v>328</v>
      </c>
      <c r="C89" t="s">
        <v>33</v>
      </c>
      <c r="D89" t="s">
        <v>28</v>
      </c>
      <c r="E89" t="s">
        <v>29</v>
      </c>
      <c r="F89" s="1">
        <v>43555</v>
      </c>
      <c r="G89" s="2">
        <v>0</v>
      </c>
      <c r="H89" s="2">
        <v>0</v>
      </c>
      <c r="I89" s="2">
        <v>0</v>
      </c>
      <c r="K89" t="s">
        <v>34</v>
      </c>
      <c r="L89" s="1">
        <v>43651</v>
      </c>
    </row>
    <row r="90" spans="1:12" x14ac:dyDescent="0.2">
      <c r="A90" t="s">
        <v>425</v>
      </c>
      <c r="B90" t="s">
        <v>426</v>
      </c>
      <c r="C90" t="s">
        <v>33</v>
      </c>
      <c r="D90" t="s">
        <v>28</v>
      </c>
      <c r="E90" t="s">
        <v>29</v>
      </c>
      <c r="F90" s="1">
        <v>43555</v>
      </c>
      <c r="G90" s="2">
        <v>500</v>
      </c>
      <c r="H90" s="2">
        <v>500</v>
      </c>
      <c r="I90" s="2">
        <v>0</v>
      </c>
      <c r="K90" t="s">
        <v>34</v>
      </c>
      <c r="L90" s="1">
        <v>43651</v>
      </c>
    </row>
    <row r="91" spans="1:12" x14ac:dyDescent="0.2">
      <c r="A91" t="s">
        <v>515</v>
      </c>
      <c r="B91" t="s">
        <v>516</v>
      </c>
      <c r="C91" t="s">
        <v>33</v>
      </c>
      <c r="D91" t="s">
        <v>28</v>
      </c>
      <c r="E91" t="s">
        <v>29</v>
      </c>
      <c r="F91" s="1">
        <v>43555</v>
      </c>
      <c r="G91" s="2">
        <v>0</v>
      </c>
      <c r="H91" s="2">
        <v>0</v>
      </c>
      <c r="I91" s="2">
        <v>0</v>
      </c>
      <c r="K91" t="s">
        <v>34</v>
      </c>
      <c r="L91" s="1">
        <v>43651</v>
      </c>
    </row>
    <row r="92" spans="1:12" x14ac:dyDescent="0.2">
      <c r="A92" t="s">
        <v>143</v>
      </c>
      <c r="B92" t="s">
        <v>144</v>
      </c>
      <c r="C92" t="s">
        <v>33</v>
      </c>
      <c r="D92" t="s">
        <v>28</v>
      </c>
      <c r="E92" t="s">
        <v>29</v>
      </c>
      <c r="F92" s="1">
        <v>43555</v>
      </c>
      <c r="G92" s="2">
        <v>0</v>
      </c>
      <c r="H92" s="2">
        <v>0</v>
      </c>
      <c r="I92" s="2">
        <v>0</v>
      </c>
      <c r="K92" t="s">
        <v>34</v>
      </c>
      <c r="L92" s="1">
        <v>43651</v>
      </c>
    </row>
    <row r="94" spans="1:12" x14ac:dyDescent="0.2">
      <c r="A94" t="s">
        <v>246</v>
      </c>
      <c r="B94" t="s">
        <v>247</v>
      </c>
      <c r="C94" t="s">
        <v>66</v>
      </c>
      <c r="D94" t="s">
        <v>28</v>
      </c>
      <c r="E94" t="s">
        <v>29</v>
      </c>
      <c r="F94" s="1">
        <v>43853</v>
      </c>
      <c r="G94" s="2">
        <v>0</v>
      </c>
      <c r="H94" s="2">
        <v>25000</v>
      </c>
      <c r="I94" s="2">
        <v>20000</v>
      </c>
      <c r="J94" s="1">
        <v>43921</v>
      </c>
      <c r="K94" t="s">
        <v>67</v>
      </c>
      <c r="L94" s="1">
        <v>43651</v>
      </c>
    </row>
  </sheetData>
  <sortState xmlns:xlrd2="http://schemas.microsoft.com/office/spreadsheetml/2017/richdata2" ref="A2:L60">
    <sortCondition ref="J2:J60"/>
    <sortCondition ref="B2:B6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53BE-73AA-45EC-9B7E-298D94912153}">
  <dimension ref="A1:L2"/>
  <sheetViews>
    <sheetView workbookViewId="0">
      <selection activeCell="F37" sqref="F37"/>
    </sheetView>
  </sheetViews>
  <sheetFormatPr defaultRowHeight="12.75" x14ac:dyDescent="0.2"/>
  <cols>
    <col min="1" max="1" width="12.5703125" bestFit="1" customWidth="1"/>
    <col min="2" max="2" width="48.42578125" bestFit="1" customWidth="1"/>
    <col min="3" max="3" width="26.1406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19.570312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535</v>
      </c>
      <c r="B2" t="s">
        <v>536</v>
      </c>
      <c r="C2" t="s">
        <v>537</v>
      </c>
      <c r="D2" t="s">
        <v>28</v>
      </c>
      <c r="E2" t="s">
        <v>29</v>
      </c>
      <c r="F2" s="1">
        <v>44013</v>
      </c>
      <c r="G2" s="2">
        <v>340000</v>
      </c>
      <c r="H2" s="2">
        <v>325000</v>
      </c>
      <c r="I2" s="2">
        <v>0</v>
      </c>
      <c r="J2" s="1">
        <v>44013</v>
      </c>
      <c r="K2" t="s">
        <v>168</v>
      </c>
      <c r="L2" s="1">
        <v>43651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9E3E-AD1D-4CA0-B952-C316929EDE15}">
  <dimension ref="A1:L80"/>
  <sheetViews>
    <sheetView workbookViewId="0">
      <pane ySplit="1" topLeftCell="A2" activePane="bottomLeft" state="frozen"/>
      <selection pane="bottomLeft" activeCell="H10" sqref="H10"/>
    </sheetView>
  </sheetViews>
  <sheetFormatPr defaultRowHeight="12.75" x14ac:dyDescent="0.2"/>
  <cols>
    <col min="1" max="1" width="12.5703125" bestFit="1" customWidth="1"/>
    <col min="2" max="2" width="56.28515625" bestFit="1" customWidth="1"/>
    <col min="3" max="3" width="42.1406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19.570312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138</v>
      </c>
      <c r="B2" t="s">
        <v>139</v>
      </c>
      <c r="C2" t="s">
        <v>140</v>
      </c>
      <c r="D2" t="s">
        <v>28</v>
      </c>
      <c r="E2" t="s">
        <v>29</v>
      </c>
      <c r="F2" s="1">
        <v>43770</v>
      </c>
      <c r="G2" s="2">
        <v>100000</v>
      </c>
      <c r="H2" s="2">
        <v>75000</v>
      </c>
      <c r="I2" s="2">
        <v>0</v>
      </c>
      <c r="J2" s="1">
        <v>43861</v>
      </c>
      <c r="K2" t="s">
        <v>61</v>
      </c>
      <c r="L2" s="1">
        <v>43651</v>
      </c>
    </row>
    <row r="3" spans="1:12" x14ac:dyDescent="0.2">
      <c r="A3" t="s">
        <v>322</v>
      </c>
      <c r="B3" t="s">
        <v>323</v>
      </c>
      <c r="C3" t="s">
        <v>324</v>
      </c>
      <c r="D3" t="s">
        <v>28</v>
      </c>
      <c r="E3" t="s">
        <v>29</v>
      </c>
      <c r="F3" s="1">
        <v>43921</v>
      </c>
      <c r="G3" s="2">
        <v>50000</v>
      </c>
      <c r="H3" s="2">
        <v>50000</v>
      </c>
      <c r="I3" s="2">
        <v>0</v>
      </c>
      <c r="J3" s="1">
        <v>44012</v>
      </c>
      <c r="K3" t="s">
        <v>61</v>
      </c>
      <c r="L3" s="1">
        <v>43651</v>
      </c>
    </row>
    <row r="4" spans="1:12" x14ac:dyDescent="0.2">
      <c r="A4" t="s">
        <v>607</v>
      </c>
      <c r="B4" t="s">
        <v>608</v>
      </c>
      <c r="C4" t="s">
        <v>37</v>
      </c>
      <c r="D4" t="s">
        <v>28</v>
      </c>
      <c r="E4" t="s">
        <v>29</v>
      </c>
      <c r="F4" s="1">
        <v>43830</v>
      </c>
      <c r="G4" s="2">
        <v>100000</v>
      </c>
      <c r="H4" s="2">
        <v>50000</v>
      </c>
      <c r="I4" s="2">
        <v>0</v>
      </c>
      <c r="J4" s="1">
        <v>43921</v>
      </c>
      <c r="K4" t="s">
        <v>38</v>
      </c>
      <c r="L4" s="1">
        <v>43651</v>
      </c>
    </row>
    <row r="5" spans="1:12" x14ac:dyDescent="0.2">
      <c r="A5" t="s">
        <v>409</v>
      </c>
      <c r="B5" t="s">
        <v>410</v>
      </c>
      <c r="C5" t="s">
        <v>412</v>
      </c>
      <c r="D5" t="s">
        <v>28</v>
      </c>
      <c r="E5" t="s">
        <v>29</v>
      </c>
      <c r="F5" s="1">
        <v>43923</v>
      </c>
      <c r="G5" s="2">
        <v>50000</v>
      </c>
      <c r="H5" s="2">
        <v>50000</v>
      </c>
      <c r="I5" s="2">
        <v>0</v>
      </c>
      <c r="J5" s="1">
        <v>44012</v>
      </c>
      <c r="K5" t="s">
        <v>61</v>
      </c>
      <c r="L5" s="1">
        <v>43651</v>
      </c>
    </row>
    <row r="6" spans="1:12" x14ac:dyDescent="0.2">
      <c r="A6" t="s">
        <v>231</v>
      </c>
      <c r="B6" t="s">
        <v>232</v>
      </c>
      <c r="C6" t="s">
        <v>37</v>
      </c>
      <c r="D6" t="s">
        <v>28</v>
      </c>
      <c r="E6" t="s">
        <v>29</v>
      </c>
      <c r="F6" s="1">
        <v>43889</v>
      </c>
      <c r="G6" s="2">
        <v>25000</v>
      </c>
      <c r="H6" s="2">
        <v>25000</v>
      </c>
      <c r="I6" s="2">
        <v>0</v>
      </c>
      <c r="J6" s="3">
        <v>44012</v>
      </c>
      <c r="K6" t="s">
        <v>38</v>
      </c>
      <c r="L6" s="1">
        <v>43653</v>
      </c>
    </row>
    <row r="7" spans="1:12" x14ac:dyDescent="0.2">
      <c r="A7" t="s">
        <v>568</v>
      </c>
      <c r="B7" t="s">
        <v>569</v>
      </c>
      <c r="C7" t="s">
        <v>570</v>
      </c>
      <c r="D7" t="s">
        <v>28</v>
      </c>
      <c r="E7" t="s">
        <v>29</v>
      </c>
      <c r="F7" s="1">
        <v>43770</v>
      </c>
      <c r="G7" s="2">
        <v>25000</v>
      </c>
      <c r="H7" s="2">
        <v>20000</v>
      </c>
      <c r="I7" s="2">
        <v>0</v>
      </c>
      <c r="J7" s="1">
        <v>43799</v>
      </c>
      <c r="K7" t="s">
        <v>168</v>
      </c>
      <c r="L7" s="1">
        <v>43651</v>
      </c>
    </row>
    <row r="8" spans="1:12" x14ac:dyDescent="0.2">
      <c r="A8" t="s">
        <v>353</v>
      </c>
      <c r="B8" t="s">
        <v>354</v>
      </c>
      <c r="C8" t="s">
        <v>45</v>
      </c>
      <c r="D8" t="s">
        <v>28</v>
      </c>
      <c r="E8" t="s">
        <v>29</v>
      </c>
      <c r="F8" s="1">
        <v>43738</v>
      </c>
      <c r="G8" s="2">
        <v>15000</v>
      </c>
      <c r="H8" s="2">
        <v>15000</v>
      </c>
      <c r="I8" s="2">
        <v>0</v>
      </c>
      <c r="J8" s="1">
        <v>43830</v>
      </c>
      <c r="K8" t="s">
        <v>61</v>
      </c>
      <c r="L8" s="1">
        <v>43651</v>
      </c>
    </row>
    <row r="9" spans="1:12" x14ac:dyDescent="0.2">
      <c r="A9" t="s">
        <v>565</v>
      </c>
      <c r="B9" t="s">
        <v>566</v>
      </c>
      <c r="C9" t="s">
        <v>567</v>
      </c>
      <c r="D9" t="s">
        <v>28</v>
      </c>
      <c r="E9" t="s">
        <v>29</v>
      </c>
      <c r="F9" s="1">
        <v>43921</v>
      </c>
      <c r="G9" s="2">
        <v>25000</v>
      </c>
      <c r="H9" s="2">
        <v>15000</v>
      </c>
      <c r="I9" s="2">
        <v>0</v>
      </c>
      <c r="J9" s="1">
        <v>44043</v>
      </c>
      <c r="K9" t="s">
        <v>168</v>
      </c>
      <c r="L9" s="1">
        <v>43651</v>
      </c>
    </row>
    <row r="10" spans="1:12" x14ac:dyDescent="0.2">
      <c r="A10" t="s">
        <v>73</v>
      </c>
      <c r="B10" t="s">
        <v>74</v>
      </c>
      <c r="C10" t="s">
        <v>75</v>
      </c>
      <c r="D10" t="s">
        <v>28</v>
      </c>
      <c r="E10" t="s">
        <v>29</v>
      </c>
      <c r="F10" s="1">
        <v>43889</v>
      </c>
      <c r="G10" s="2">
        <v>10000</v>
      </c>
      <c r="H10" s="2">
        <v>10000</v>
      </c>
      <c r="I10" s="2">
        <v>0</v>
      </c>
      <c r="J10" s="3">
        <v>43921</v>
      </c>
      <c r="K10" t="s">
        <v>61</v>
      </c>
      <c r="L10" s="1">
        <v>43651</v>
      </c>
    </row>
    <row r="11" spans="1:12" x14ac:dyDescent="0.2">
      <c r="A11" t="s">
        <v>131</v>
      </c>
      <c r="B11" t="s">
        <v>132</v>
      </c>
      <c r="C11" t="s">
        <v>133</v>
      </c>
      <c r="D11" t="s">
        <v>28</v>
      </c>
      <c r="E11" t="s">
        <v>29</v>
      </c>
      <c r="F11" s="1">
        <v>43951</v>
      </c>
      <c r="G11" s="2">
        <v>10000</v>
      </c>
      <c r="H11" s="2">
        <v>10000</v>
      </c>
      <c r="I11" s="2">
        <v>0</v>
      </c>
      <c r="J11" s="1">
        <v>44043</v>
      </c>
      <c r="K11" t="s">
        <v>61</v>
      </c>
      <c r="L11" s="1">
        <v>43651</v>
      </c>
    </row>
    <row r="12" spans="1:12" x14ac:dyDescent="0.2">
      <c r="A12" t="s">
        <v>103</v>
      </c>
      <c r="B12" t="s">
        <v>104</v>
      </c>
      <c r="C12" t="s">
        <v>105</v>
      </c>
      <c r="D12" t="s">
        <v>28</v>
      </c>
      <c r="E12" t="s">
        <v>29</v>
      </c>
      <c r="F12" s="1">
        <v>43708</v>
      </c>
      <c r="G12" s="2">
        <v>10000</v>
      </c>
      <c r="H12" s="2">
        <v>10000</v>
      </c>
      <c r="I12" s="2">
        <v>0</v>
      </c>
      <c r="J12" s="1">
        <v>43830</v>
      </c>
      <c r="K12" t="s">
        <v>61</v>
      </c>
      <c r="L12" s="1">
        <v>43305</v>
      </c>
    </row>
    <row r="13" spans="1:12" x14ac:dyDescent="0.2">
      <c r="A13" t="s">
        <v>292</v>
      </c>
      <c r="B13" t="s">
        <v>293</v>
      </c>
      <c r="C13" t="s">
        <v>37</v>
      </c>
      <c r="D13" t="s">
        <v>28</v>
      </c>
      <c r="E13" t="s">
        <v>29</v>
      </c>
      <c r="F13" s="1">
        <v>43799</v>
      </c>
      <c r="G13" s="2">
        <v>25000</v>
      </c>
      <c r="H13" s="2">
        <v>10000</v>
      </c>
      <c r="I13" s="2">
        <v>0</v>
      </c>
      <c r="J13" s="1">
        <v>43982</v>
      </c>
      <c r="K13" t="s">
        <v>38</v>
      </c>
      <c r="L13" s="1">
        <v>43651</v>
      </c>
    </row>
    <row r="14" spans="1:12" x14ac:dyDescent="0.2">
      <c r="A14" t="s">
        <v>403</v>
      </c>
      <c r="B14" t="s">
        <v>404</v>
      </c>
      <c r="C14" t="s">
        <v>133</v>
      </c>
      <c r="D14" t="s">
        <v>28</v>
      </c>
      <c r="E14" t="s">
        <v>29</v>
      </c>
      <c r="F14" s="1">
        <v>43982</v>
      </c>
      <c r="G14" s="2">
        <v>10000</v>
      </c>
      <c r="H14" s="2">
        <v>10000</v>
      </c>
      <c r="I14" s="2">
        <v>0</v>
      </c>
      <c r="J14" s="1">
        <v>44074</v>
      </c>
      <c r="K14" t="s">
        <v>61</v>
      </c>
      <c r="L14" s="1">
        <v>43651</v>
      </c>
    </row>
    <row r="15" spans="1:12" x14ac:dyDescent="0.2">
      <c r="A15" t="s">
        <v>165</v>
      </c>
      <c r="B15" t="s">
        <v>166</v>
      </c>
      <c r="C15" t="s">
        <v>167</v>
      </c>
      <c r="D15" t="s">
        <v>28</v>
      </c>
      <c r="E15" t="s">
        <v>29</v>
      </c>
      <c r="F15" s="1">
        <v>43952</v>
      </c>
      <c r="G15" s="2">
        <v>15000</v>
      </c>
      <c r="H15" s="2">
        <v>10000</v>
      </c>
      <c r="I15" s="2">
        <v>0</v>
      </c>
      <c r="J15" s="1">
        <v>44043</v>
      </c>
      <c r="K15" t="s">
        <v>168</v>
      </c>
      <c r="L15" s="1">
        <v>43651</v>
      </c>
    </row>
    <row r="16" spans="1:12" x14ac:dyDescent="0.2">
      <c r="A16" t="s">
        <v>483</v>
      </c>
      <c r="B16" t="s">
        <v>484</v>
      </c>
      <c r="C16" t="s">
        <v>45</v>
      </c>
      <c r="D16" t="s">
        <v>28</v>
      </c>
      <c r="E16" t="s">
        <v>29</v>
      </c>
      <c r="F16" s="1">
        <v>43738</v>
      </c>
      <c r="G16" s="2">
        <v>10000</v>
      </c>
      <c r="H16" s="2">
        <v>10000</v>
      </c>
      <c r="I16" s="2">
        <v>0</v>
      </c>
      <c r="J16" s="1">
        <v>43830</v>
      </c>
      <c r="K16" t="s">
        <v>61</v>
      </c>
      <c r="L16" s="1">
        <v>43651</v>
      </c>
    </row>
    <row r="17" spans="1:12" x14ac:dyDescent="0.2">
      <c r="A17" t="s">
        <v>547</v>
      </c>
      <c r="B17" t="s">
        <v>548</v>
      </c>
      <c r="C17" t="s">
        <v>45</v>
      </c>
      <c r="D17" t="s">
        <v>28</v>
      </c>
      <c r="E17" t="s">
        <v>29</v>
      </c>
      <c r="F17" s="1">
        <v>43738</v>
      </c>
      <c r="G17" s="2">
        <v>15000</v>
      </c>
      <c r="H17" s="2">
        <v>10000</v>
      </c>
      <c r="I17" s="2">
        <v>0</v>
      </c>
      <c r="J17" s="1">
        <v>43830</v>
      </c>
      <c r="K17" t="s">
        <v>61</v>
      </c>
      <c r="L17" s="1">
        <v>43651</v>
      </c>
    </row>
    <row r="18" spans="1:12" x14ac:dyDescent="0.2">
      <c r="A18" t="s">
        <v>575</v>
      </c>
      <c r="B18" t="s">
        <v>576</v>
      </c>
      <c r="C18" t="s">
        <v>140</v>
      </c>
      <c r="D18" t="s">
        <v>28</v>
      </c>
      <c r="E18" t="s">
        <v>29</v>
      </c>
      <c r="F18" s="1">
        <v>43951</v>
      </c>
      <c r="G18" s="2">
        <v>7500</v>
      </c>
      <c r="H18" s="2">
        <v>6000</v>
      </c>
      <c r="I18" s="2">
        <v>0</v>
      </c>
      <c r="J18" s="1">
        <v>43982</v>
      </c>
      <c r="K18" t="s">
        <v>61</v>
      </c>
      <c r="L18" s="1">
        <v>43651</v>
      </c>
    </row>
    <row r="19" spans="1:12" x14ac:dyDescent="0.2">
      <c r="A19" t="s">
        <v>49</v>
      </c>
      <c r="B19" t="s">
        <v>50</v>
      </c>
      <c r="C19" t="s">
        <v>51</v>
      </c>
      <c r="D19" t="s">
        <v>28</v>
      </c>
      <c r="E19" t="s">
        <v>29</v>
      </c>
      <c r="F19" s="1">
        <v>43677</v>
      </c>
      <c r="G19" s="2">
        <v>10000</v>
      </c>
      <c r="H19" s="2">
        <v>5000</v>
      </c>
      <c r="I19" s="2">
        <v>0</v>
      </c>
      <c r="J19" s="3">
        <v>43921</v>
      </c>
      <c r="K19" t="s">
        <v>38</v>
      </c>
      <c r="L19" s="1">
        <v>43523</v>
      </c>
    </row>
    <row r="20" spans="1:12" x14ac:dyDescent="0.2">
      <c r="A20" t="s">
        <v>88</v>
      </c>
      <c r="B20" t="s">
        <v>89</v>
      </c>
      <c r="C20" t="s">
        <v>90</v>
      </c>
      <c r="D20" t="s">
        <v>28</v>
      </c>
      <c r="E20" t="s">
        <v>29</v>
      </c>
      <c r="F20" s="1">
        <v>43738</v>
      </c>
      <c r="G20" s="2">
        <v>7500</v>
      </c>
      <c r="H20" s="2">
        <v>5000</v>
      </c>
      <c r="I20" s="2">
        <v>0</v>
      </c>
      <c r="J20" s="1">
        <v>43830</v>
      </c>
      <c r="K20" t="s">
        <v>61</v>
      </c>
      <c r="L20" s="1">
        <v>43651</v>
      </c>
    </row>
    <row r="21" spans="1:12" x14ac:dyDescent="0.2">
      <c r="A21" t="s">
        <v>91</v>
      </c>
      <c r="B21" t="s">
        <v>92</v>
      </c>
      <c r="C21" t="s">
        <v>37</v>
      </c>
      <c r="D21" s="4">
        <v>2020</v>
      </c>
      <c r="E21" t="s">
        <v>29</v>
      </c>
      <c r="F21" s="3">
        <v>43799</v>
      </c>
      <c r="G21" s="2">
        <v>10000</v>
      </c>
      <c r="H21" s="2">
        <v>5000</v>
      </c>
      <c r="I21" s="2">
        <v>0</v>
      </c>
      <c r="J21" s="3">
        <v>43830</v>
      </c>
      <c r="K21" t="s">
        <v>38</v>
      </c>
      <c r="L21" s="3">
        <v>43655</v>
      </c>
    </row>
    <row r="22" spans="1:12" x14ac:dyDescent="0.2">
      <c r="A22" t="s">
        <v>114</v>
      </c>
      <c r="B22" t="s">
        <v>115</v>
      </c>
      <c r="C22" t="s">
        <v>116</v>
      </c>
      <c r="D22" t="s">
        <v>28</v>
      </c>
      <c r="E22" t="s">
        <v>29</v>
      </c>
      <c r="F22" s="1">
        <v>43770</v>
      </c>
      <c r="G22" s="2">
        <v>10000</v>
      </c>
      <c r="H22" s="2">
        <v>5000</v>
      </c>
      <c r="I22" s="2">
        <v>0</v>
      </c>
      <c r="J22" s="1">
        <v>43921</v>
      </c>
      <c r="K22" t="s">
        <v>61</v>
      </c>
      <c r="L22" s="1">
        <v>43651</v>
      </c>
    </row>
    <row r="23" spans="1:12" x14ac:dyDescent="0.2">
      <c r="A23" t="s">
        <v>125</v>
      </c>
      <c r="B23" t="s">
        <v>126</v>
      </c>
      <c r="C23" t="s">
        <v>45</v>
      </c>
      <c r="D23" t="s">
        <v>28</v>
      </c>
      <c r="E23" t="s">
        <v>29</v>
      </c>
      <c r="F23" s="1">
        <v>43738</v>
      </c>
      <c r="G23" s="2">
        <v>7500</v>
      </c>
      <c r="H23" s="2">
        <v>5000</v>
      </c>
      <c r="I23" s="2">
        <v>0</v>
      </c>
      <c r="J23" s="1">
        <v>43830</v>
      </c>
      <c r="K23" t="s">
        <v>61</v>
      </c>
      <c r="L23" s="1">
        <v>43651</v>
      </c>
    </row>
    <row r="24" spans="1:12" x14ac:dyDescent="0.2">
      <c r="A24" t="s">
        <v>299</v>
      </c>
      <c r="B24" t="s">
        <v>300</v>
      </c>
      <c r="C24" t="s">
        <v>301</v>
      </c>
      <c r="D24" t="s">
        <v>28</v>
      </c>
      <c r="E24" t="s">
        <v>29</v>
      </c>
      <c r="F24" s="1">
        <v>43770</v>
      </c>
      <c r="G24" s="2">
        <v>6000</v>
      </c>
      <c r="H24" s="2">
        <v>5000</v>
      </c>
      <c r="I24" s="2">
        <v>0</v>
      </c>
      <c r="J24" s="1">
        <v>43769</v>
      </c>
      <c r="K24" t="s">
        <v>168</v>
      </c>
      <c r="L24" s="1">
        <v>43651</v>
      </c>
    </row>
    <row r="25" spans="1:12" x14ac:dyDescent="0.2">
      <c r="A25" t="s">
        <v>390</v>
      </c>
      <c r="B25" t="s">
        <v>391</v>
      </c>
      <c r="C25" t="s">
        <v>45</v>
      </c>
      <c r="D25" t="s">
        <v>28</v>
      </c>
      <c r="E25" t="s">
        <v>29</v>
      </c>
      <c r="F25" s="1">
        <v>43738</v>
      </c>
      <c r="G25" s="2">
        <v>5000</v>
      </c>
      <c r="H25" s="2">
        <v>5000</v>
      </c>
      <c r="I25" s="2">
        <v>0</v>
      </c>
      <c r="J25" s="1">
        <v>43830</v>
      </c>
      <c r="K25" t="s">
        <v>61</v>
      </c>
      <c r="L25" s="1">
        <v>43651</v>
      </c>
    </row>
    <row r="26" spans="1:12" x14ac:dyDescent="0.2">
      <c r="A26" t="s">
        <v>434</v>
      </c>
      <c r="B26" t="s">
        <v>435</v>
      </c>
      <c r="C26" t="s">
        <v>45</v>
      </c>
      <c r="D26" t="s">
        <v>28</v>
      </c>
      <c r="E26" t="s">
        <v>29</v>
      </c>
      <c r="F26" s="1">
        <v>43738</v>
      </c>
      <c r="G26" s="2">
        <v>10000</v>
      </c>
      <c r="H26" s="2">
        <v>5000</v>
      </c>
      <c r="I26" s="2">
        <v>0</v>
      </c>
      <c r="J26" s="1">
        <v>43830</v>
      </c>
      <c r="K26" t="s">
        <v>61</v>
      </c>
      <c r="L26" s="1">
        <v>43651</v>
      </c>
    </row>
    <row r="27" spans="1:12" x14ac:dyDescent="0.2">
      <c r="A27" t="s">
        <v>458</v>
      </c>
      <c r="B27" t="s">
        <v>459</v>
      </c>
      <c r="C27" t="s">
        <v>51</v>
      </c>
      <c r="D27" t="s">
        <v>28</v>
      </c>
      <c r="E27" t="s">
        <v>29</v>
      </c>
      <c r="F27" s="1">
        <v>43799</v>
      </c>
      <c r="G27" s="2">
        <v>5000</v>
      </c>
      <c r="H27" s="2">
        <v>5000</v>
      </c>
      <c r="I27" s="2">
        <v>0</v>
      </c>
      <c r="J27" s="3">
        <v>43982</v>
      </c>
      <c r="K27" t="s">
        <v>38</v>
      </c>
      <c r="L27" s="1">
        <v>43651</v>
      </c>
    </row>
    <row r="28" spans="1:12" x14ac:dyDescent="0.2">
      <c r="A28" t="s">
        <v>429</v>
      </c>
      <c r="B28" t="s">
        <v>430</v>
      </c>
      <c r="C28" t="s">
        <v>431</v>
      </c>
      <c r="D28" t="s">
        <v>28</v>
      </c>
      <c r="E28" t="s">
        <v>29</v>
      </c>
      <c r="F28" s="1">
        <v>43982</v>
      </c>
      <c r="G28" s="2">
        <v>5000</v>
      </c>
      <c r="H28" s="2">
        <v>4000</v>
      </c>
      <c r="I28" s="2">
        <v>0</v>
      </c>
      <c r="J28" s="1">
        <v>43982</v>
      </c>
      <c r="K28" t="s">
        <v>61</v>
      </c>
      <c r="L28" s="1">
        <v>43651</v>
      </c>
    </row>
    <row r="29" spans="1:12" x14ac:dyDescent="0.2">
      <c r="A29" t="s">
        <v>111</v>
      </c>
      <c r="B29" t="s">
        <v>112</v>
      </c>
      <c r="C29" t="s">
        <v>113</v>
      </c>
      <c r="D29" t="s">
        <v>28</v>
      </c>
      <c r="E29" t="s">
        <v>29</v>
      </c>
      <c r="F29" s="1">
        <v>43799</v>
      </c>
      <c r="G29" s="2">
        <v>5000</v>
      </c>
      <c r="H29" s="2">
        <v>2500</v>
      </c>
      <c r="I29" s="2">
        <v>0</v>
      </c>
      <c r="J29" s="1">
        <v>43830</v>
      </c>
      <c r="K29" t="s">
        <v>61</v>
      </c>
      <c r="L29" s="1">
        <v>43651</v>
      </c>
    </row>
    <row r="30" spans="1:12" x14ac:dyDescent="0.2">
      <c r="A30" t="s">
        <v>309</v>
      </c>
      <c r="B30" t="s">
        <v>310</v>
      </c>
      <c r="C30" t="s">
        <v>90</v>
      </c>
      <c r="D30" t="s">
        <v>28</v>
      </c>
      <c r="E30" t="s">
        <v>29</v>
      </c>
      <c r="F30" s="1">
        <v>43738</v>
      </c>
      <c r="G30" s="2">
        <v>5000</v>
      </c>
      <c r="H30" s="2">
        <v>2500</v>
      </c>
      <c r="I30" s="2">
        <v>0</v>
      </c>
      <c r="J30" s="1">
        <v>43830</v>
      </c>
      <c r="K30" t="s">
        <v>61</v>
      </c>
      <c r="L30" s="1">
        <v>43651</v>
      </c>
    </row>
    <row r="31" spans="1:12" x14ac:dyDescent="0.2">
      <c r="A31" t="s">
        <v>347</v>
      </c>
      <c r="B31" t="s">
        <v>348</v>
      </c>
      <c r="C31" t="s">
        <v>45</v>
      </c>
      <c r="D31" t="s">
        <v>28</v>
      </c>
      <c r="E31" t="s">
        <v>29</v>
      </c>
      <c r="F31" s="1">
        <v>43738</v>
      </c>
      <c r="G31" s="2">
        <v>2500</v>
      </c>
      <c r="H31" s="2">
        <v>2500</v>
      </c>
      <c r="I31" s="2">
        <v>0</v>
      </c>
      <c r="J31" s="1">
        <v>43830</v>
      </c>
      <c r="K31" t="s">
        <v>61</v>
      </c>
      <c r="L31" s="1">
        <v>43651</v>
      </c>
    </row>
    <row r="32" spans="1:12" x14ac:dyDescent="0.2">
      <c r="A32" t="s">
        <v>383</v>
      </c>
      <c r="B32" t="s">
        <v>384</v>
      </c>
      <c r="C32" t="s">
        <v>102</v>
      </c>
      <c r="D32" t="s">
        <v>28</v>
      </c>
      <c r="E32" t="s">
        <v>29</v>
      </c>
      <c r="F32" s="1">
        <v>43770</v>
      </c>
      <c r="G32" s="2">
        <v>2500</v>
      </c>
      <c r="H32" s="2">
        <v>2500</v>
      </c>
      <c r="I32" s="2">
        <v>0</v>
      </c>
      <c r="J32" s="1">
        <v>43799</v>
      </c>
      <c r="K32" t="s">
        <v>61</v>
      </c>
      <c r="L32" s="1">
        <v>43651</v>
      </c>
    </row>
    <row r="33" spans="1:12" x14ac:dyDescent="0.2">
      <c r="A33" t="s">
        <v>385</v>
      </c>
      <c r="B33" t="s">
        <v>386</v>
      </c>
      <c r="C33" t="s">
        <v>45</v>
      </c>
      <c r="D33" t="s">
        <v>28</v>
      </c>
      <c r="E33" t="s">
        <v>29</v>
      </c>
      <c r="F33" s="1">
        <v>43738</v>
      </c>
      <c r="G33" s="2">
        <v>5000</v>
      </c>
      <c r="H33" s="2">
        <v>2500</v>
      </c>
      <c r="I33" s="2">
        <v>0</v>
      </c>
      <c r="J33" s="1">
        <v>43830</v>
      </c>
      <c r="K33" t="s">
        <v>61</v>
      </c>
      <c r="L33" s="1">
        <v>43651</v>
      </c>
    </row>
    <row r="34" spans="1:12" x14ac:dyDescent="0.2">
      <c r="A34" t="s">
        <v>407</v>
      </c>
      <c r="B34" t="s">
        <v>408</v>
      </c>
      <c r="C34" t="s">
        <v>45</v>
      </c>
      <c r="D34" t="s">
        <v>28</v>
      </c>
      <c r="E34" t="s">
        <v>29</v>
      </c>
      <c r="F34" s="1">
        <v>43738</v>
      </c>
      <c r="G34" s="2">
        <v>2500</v>
      </c>
      <c r="H34" s="2">
        <v>2500</v>
      </c>
      <c r="I34" s="2">
        <v>0</v>
      </c>
      <c r="J34" s="1">
        <v>43830</v>
      </c>
      <c r="K34" t="s">
        <v>61</v>
      </c>
      <c r="L34" s="1">
        <v>43651</v>
      </c>
    </row>
    <row r="35" spans="1:12" x14ac:dyDescent="0.2">
      <c r="A35" t="s">
        <v>456</v>
      </c>
      <c r="B35" t="s">
        <v>457</v>
      </c>
      <c r="C35" t="s">
        <v>60</v>
      </c>
      <c r="D35" t="s">
        <v>28</v>
      </c>
      <c r="E35" t="s">
        <v>29</v>
      </c>
      <c r="F35" s="1">
        <v>43770</v>
      </c>
      <c r="G35" s="2">
        <v>5000</v>
      </c>
      <c r="H35" s="2">
        <v>2500</v>
      </c>
      <c r="I35" s="2">
        <v>0</v>
      </c>
      <c r="J35" s="1">
        <v>43830</v>
      </c>
      <c r="K35" t="s">
        <v>61</v>
      </c>
      <c r="L35" s="1">
        <v>43651</v>
      </c>
    </row>
    <row r="36" spans="1:12" x14ac:dyDescent="0.2">
      <c r="A36" t="s">
        <v>508</v>
      </c>
      <c r="B36" t="s">
        <v>509</v>
      </c>
      <c r="C36" t="s">
        <v>45</v>
      </c>
      <c r="D36" t="s">
        <v>28</v>
      </c>
      <c r="E36" t="s">
        <v>29</v>
      </c>
      <c r="F36" s="1">
        <v>43738</v>
      </c>
      <c r="G36" s="2">
        <v>2500</v>
      </c>
      <c r="H36" s="2">
        <v>2500</v>
      </c>
      <c r="I36" s="2">
        <v>0</v>
      </c>
      <c r="J36" s="1">
        <v>43830</v>
      </c>
      <c r="K36" t="s">
        <v>61</v>
      </c>
      <c r="L36" s="1">
        <v>43651</v>
      </c>
    </row>
    <row r="37" spans="1:12" x14ac:dyDescent="0.2">
      <c r="A37" t="s">
        <v>288</v>
      </c>
      <c r="B37" t="s">
        <v>289</v>
      </c>
      <c r="C37" t="s">
        <v>45</v>
      </c>
      <c r="D37" t="s">
        <v>28</v>
      </c>
      <c r="E37" t="s">
        <v>29</v>
      </c>
      <c r="F37" s="1">
        <v>43738</v>
      </c>
      <c r="G37" s="2">
        <v>2500</v>
      </c>
      <c r="H37" s="2">
        <v>2000</v>
      </c>
      <c r="I37" s="2">
        <v>0</v>
      </c>
      <c r="J37" s="1">
        <v>43830</v>
      </c>
      <c r="K37" t="s">
        <v>61</v>
      </c>
      <c r="L37" s="1">
        <v>43651</v>
      </c>
    </row>
    <row r="38" spans="1:12" x14ac:dyDescent="0.2">
      <c r="A38" t="s">
        <v>489</v>
      </c>
      <c r="B38" t="s">
        <v>490</v>
      </c>
      <c r="C38" t="s">
        <v>102</v>
      </c>
      <c r="D38" t="s">
        <v>28</v>
      </c>
      <c r="E38" t="s">
        <v>29</v>
      </c>
      <c r="F38" s="1">
        <v>43770</v>
      </c>
      <c r="G38" s="2">
        <v>2000</v>
      </c>
      <c r="H38" s="2">
        <v>2000</v>
      </c>
      <c r="I38" s="2">
        <v>0</v>
      </c>
      <c r="J38" s="1">
        <v>43830</v>
      </c>
      <c r="K38" t="s">
        <v>61</v>
      </c>
      <c r="L38" s="1">
        <v>43651</v>
      </c>
    </row>
    <row r="39" spans="1:12" x14ac:dyDescent="0.2">
      <c r="A39" t="s">
        <v>320</v>
      </c>
      <c r="B39" t="s">
        <v>321</v>
      </c>
      <c r="C39" t="s">
        <v>45</v>
      </c>
      <c r="D39" t="s">
        <v>28</v>
      </c>
      <c r="E39" t="s">
        <v>29</v>
      </c>
      <c r="F39" s="1">
        <v>43738</v>
      </c>
      <c r="G39" s="2">
        <v>2500</v>
      </c>
      <c r="H39" s="2">
        <v>1500</v>
      </c>
      <c r="I39" s="2">
        <v>0</v>
      </c>
      <c r="J39" s="1">
        <v>43830</v>
      </c>
      <c r="K39" t="s">
        <v>61</v>
      </c>
      <c r="L39" s="1">
        <v>43651</v>
      </c>
    </row>
    <row r="40" spans="1:12" x14ac:dyDescent="0.2">
      <c r="A40" t="s">
        <v>472</v>
      </c>
      <c r="B40" t="s">
        <v>473</v>
      </c>
      <c r="C40" t="s">
        <v>45</v>
      </c>
      <c r="D40" t="s">
        <v>28</v>
      </c>
      <c r="E40" t="s">
        <v>29</v>
      </c>
      <c r="F40" s="1">
        <v>43738</v>
      </c>
      <c r="G40" s="2">
        <v>2500</v>
      </c>
      <c r="H40" s="2">
        <v>1500</v>
      </c>
      <c r="I40" s="2">
        <v>0</v>
      </c>
      <c r="J40" s="1">
        <v>43830</v>
      </c>
      <c r="K40" t="s">
        <v>61</v>
      </c>
      <c r="L40" s="1">
        <v>43651</v>
      </c>
    </row>
    <row r="41" spans="1:12" x14ac:dyDescent="0.2">
      <c r="A41" t="s">
        <v>86</v>
      </c>
      <c r="B41" t="s">
        <v>87</v>
      </c>
      <c r="C41" t="s">
        <v>60</v>
      </c>
      <c r="D41" t="s">
        <v>28</v>
      </c>
      <c r="E41" t="s">
        <v>29</v>
      </c>
      <c r="F41" s="1">
        <v>43799</v>
      </c>
      <c r="G41" s="2">
        <v>1000</v>
      </c>
      <c r="H41" s="2">
        <v>1000</v>
      </c>
      <c r="I41" s="2">
        <v>0</v>
      </c>
      <c r="J41" s="3">
        <v>43830</v>
      </c>
      <c r="K41" t="s">
        <v>61</v>
      </c>
      <c r="L41" s="1">
        <v>43653</v>
      </c>
    </row>
    <row r="42" spans="1:12" x14ac:dyDescent="0.2">
      <c r="A42" t="s">
        <v>100</v>
      </c>
      <c r="B42" t="s">
        <v>101</v>
      </c>
      <c r="C42" t="s">
        <v>102</v>
      </c>
      <c r="D42" t="s">
        <v>28</v>
      </c>
      <c r="E42" t="s">
        <v>29</v>
      </c>
      <c r="F42" s="1">
        <v>43770</v>
      </c>
      <c r="G42" s="2">
        <v>2500</v>
      </c>
      <c r="H42" s="2">
        <v>1000</v>
      </c>
      <c r="I42" s="2">
        <v>0</v>
      </c>
      <c r="J42" s="1">
        <v>43799</v>
      </c>
      <c r="K42" t="s">
        <v>61</v>
      </c>
      <c r="L42" s="1">
        <v>43651</v>
      </c>
    </row>
    <row r="43" spans="1:12" x14ac:dyDescent="0.2">
      <c r="A43" t="s">
        <v>136</v>
      </c>
      <c r="B43" t="s">
        <v>137</v>
      </c>
      <c r="C43" t="s">
        <v>45</v>
      </c>
      <c r="D43" t="s">
        <v>28</v>
      </c>
      <c r="E43" t="s">
        <v>29</v>
      </c>
      <c r="F43" s="1">
        <v>43738</v>
      </c>
      <c r="G43" s="2">
        <v>2500</v>
      </c>
      <c r="H43" s="2">
        <v>1000</v>
      </c>
      <c r="I43" s="2">
        <v>0</v>
      </c>
      <c r="J43" s="1">
        <v>43830</v>
      </c>
      <c r="K43" t="s">
        <v>61</v>
      </c>
      <c r="L43" s="1">
        <v>43651</v>
      </c>
    </row>
    <row r="44" spans="1:12" x14ac:dyDescent="0.2">
      <c r="A44" t="s">
        <v>163</v>
      </c>
      <c r="B44" t="s">
        <v>164</v>
      </c>
      <c r="C44" t="s">
        <v>60</v>
      </c>
      <c r="D44" t="s">
        <v>28</v>
      </c>
      <c r="E44" t="s">
        <v>29</v>
      </c>
      <c r="F44" s="1">
        <v>43770</v>
      </c>
      <c r="G44" s="2">
        <v>1500</v>
      </c>
      <c r="H44" s="2">
        <v>1000</v>
      </c>
      <c r="I44" s="2">
        <v>0</v>
      </c>
      <c r="J44" s="1">
        <v>43830</v>
      </c>
      <c r="K44" t="s">
        <v>61</v>
      </c>
      <c r="L44" s="1">
        <v>43651</v>
      </c>
    </row>
    <row r="45" spans="1:12" x14ac:dyDescent="0.2">
      <c r="A45" t="s">
        <v>169</v>
      </c>
      <c r="B45" t="s">
        <v>170</v>
      </c>
      <c r="C45" t="s">
        <v>171</v>
      </c>
      <c r="D45" t="s">
        <v>28</v>
      </c>
      <c r="E45" t="s">
        <v>29</v>
      </c>
      <c r="F45" s="1">
        <v>43770</v>
      </c>
      <c r="G45" s="2">
        <v>1000</v>
      </c>
      <c r="H45" s="2">
        <v>1000</v>
      </c>
      <c r="I45" s="2">
        <v>0</v>
      </c>
      <c r="J45" s="1">
        <v>43830</v>
      </c>
      <c r="K45" t="s">
        <v>61</v>
      </c>
      <c r="L45" s="1">
        <v>43651</v>
      </c>
    </row>
    <row r="46" spans="1:12" x14ac:dyDescent="0.2">
      <c r="A46" t="s">
        <v>196</v>
      </c>
      <c r="B46" t="s">
        <v>197</v>
      </c>
      <c r="C46" t="s">
        <v>102</v>
      </c>
      <c r="D46" t="s">
        <v>28</v>
      </c>
      <c r="E46" t="s">
        <v>29</v>
      </c>
      <c r="F46" s="1">
        <v>43770</v>
      </c>
      <c r="G46" s="2">
        <v>2500</v>
      </c>
      <c r="H46" s="2">
        <v>1000</v>
      </c>
      <c r="I46" s="2">
        <v>0</v>
      </c>
      <c r="J46" s="1">
        <v>43769</v>
      </c>
      <c r="K46" t="s">
        <v>61</v>
      </c>
      <c r="L46" s="1">
        <v>43651</v>
      </c>
    </row>
    <row r="47" spans="1:12" x14ac:dyDescent="0.2">
      <c r="A47" t="s">
        <v>236</v>
      </c>
      <c r="B47" t="s">
        <v>237</v>
      </c>
      <c r="C47" t="s">
        <v>60</v>
      </c>
      <c r="D47" t="s">
        <v>28</v>
      </c>
      <c r="E47" t="s">
        <v>29</v>
      </c>
      <c r="F47" s="1">
        <v>43830</v>
      </c>
      <c r="G47" s="2">
        <v>1000</v>
      </c>
      <c r="H47" s="2">
        <v>1000</v>
      </c>
      <c r="I47" s="2">
        <v>0</v>
      </c>
      <c r="J47" s="1">
        <v>43830</v>
      </c>
      <c r="K47" t="s">
        <v>61</v>
      </c>
      <c r="L47" s="1">
        <v>43651</v>
      </c>
    </row>
    <row r="48" spans="1:12" x14ac:dyDescent="0.2">
      <c r="A48" t="s">
        <v>240</v>
      </c>
      <c r="B48" t="s">
        <v>241</v>
      </c>
      <c r="C48" t="s">
        <v>102</v>
      </c>
      <c r="D48" t="s">
        <v>28</v>
      </c>
      <c r="E48" t="s">
        <v>29</v>
      </c>
      <c r="F48" s="1">
        <v>43799</v>
      </c>
      <c r="G48" s="2">
        <v>1000</v>
      </c>
      <c r="H48" s="2">
        <v>1000</v>
      </c>
      <c r="I48" s="2">
        <v>0</v>
      </c>
      <c r="J48" s="3">
        <v>43830</v>
      </c>
      <c r="K48" t="s">
        <v>61</v>
      </c>
      <c r="L48" s="1">
        <v>43653</v>
      </c>
    </row>
    <row r="49" spans="1:12" x14ac:dyDescent="0.2">
      <c r="A49" t="s">
        <v>244</v>
      </c>
      <c r="B49" t="s">
        <v>245</v>
      </c>
      <c r="C49" t="s">
        <v>45</v>
      </c>
      <c r="D49" t="s">
        <v>28</v>
      </c>
      <c r="E49" t="s">
        <v>29</v>
      </c>
      <c r="F49" s="1">
        <v>43738</v>
      </c>
      <c r="G49" s="2">
        <v>2500</v>
      </c>
      <c r="H49" s="2">
        <v>1000</v>
      </c>
      <c r="I49" s="2">
        <v>0</v>
      </c>
      <c r="J49" s="1">
        <v>43830</v>
      </c>
      <c r="K49" t="s">
        <v>61</v>
      </c>
      <c r="L49" s="1">
        <v>43651</v>
      </c>
    </row>
    <row r="50" spans="1:12" x14ac:dyDescent="0.2">
      <c r="A50" t="s">
        <v>286</v>
      </c>
      <c r="B50" t="s">
        <v>287</v>
      </c>
      <c r="C50" t="s">
        <v>60</v>
      </c>
      <c r="D50" t="s">
        <v>28</v>
      </c>
      <c r="E50" t="s">
        <v>29</v>
      </c>
      <c r="F50" s="1">
        <v>43770</v>
      </c>
      <c r="G50" s="2">
        <v>1500</v>
      </c>
      <c r="H50" s="2">
        <v>1000</v>
      </c>
      <c r="I50" s="2">
        <v>0</v>
      </c>
      <c r="J50" s="1">
        <v>43830</v>
      </c>
      <c r="K50" t="s">
        <v>61</v>
      </c>
      <c r="L50" s="1">
        <v>43651</v>
      </c>
    </row>
    <row r="51" spans="1:12" x14ac:dyDescent="0.2">
      <c r="A51" t="s">
        <v>314</v>
      </c>
      <c r="B51" t="s">
        <v>315</v>
      </c>
      <c r="C51" t="s">
        <v>60</v>
      </c>
      <c r="D51" t="s">
        <v>28</v>
      </c>
      <c r="E51" t="s">
        <v>29</v>
      </c>
      <c r="F51" s="1">
        <v>43799</v>
      </c>
      <c r="G51" s="2">
        <v>2500</v>
      </c>
      <c r="H51" s="2">
        <v>1000</v>
      </c>
      <c r="I51" s="2">
        <v>0</v>
      </c>
      <c r="J51" s="1">
        <v>43830</v>
      </c>
      <c r="K51" t="s">
        <v>61</v>
      </c>
      <c r="L51" s="1">
        <v>43651</v>
      </c>
    </row>
    <row r="52" spans="1:12" x14ac:dyDescent="0.2">
      <c r="A52" t="s">
        <v>331</v>
      </c>
      <c r="B52" t="s">
        <v>332</v>
      </c>
      <c r="C52" t="s">
        <v>102</v>
      </c>
      <c r="D52" t="s">
        <v>28</v>
      </c>
      <c r="E52" t="s">
        <v>29</v>
      </c>
      <c r="F52" s="1">
        <v>43770</v>
      </c>
      <c r="G52" s="2">
        <v>1500</v>
      </c>
      <c r="H52" s="2">
        <v>1000</v>
      </c>
      <c r="I52" s="2">
        <v>0</v>
      </c>
      <c r="J52" s="1">
        <v>43830</v>
      </c>
      <c r="K52" t="s">
        <v>61</v>
      </c>
      <c r="L52" s="1">
        <v>43651</v>
      </c>
    </row>
    <row r="53" spans="1:12" x14ac:dyDescent="0.2">
      <c r="A53" t="s">
        <v>363</v>
      </c>
      <c r="B53" t="s">
        <v>364</v>
      </c>
      <c r="C53" t="s">
        <v>45</v>
      </c>
      <c r="D53" t="s">
        <v>28</v>
      </c>
      <c r="E53" t="s">
        <v>29</v>
      </c>
      <c r="F53" s="1">
        <v>43738</v>
      </c>
      <c r="G53" s="2">
        <v>2500</v>
      </c>
      <c r="H53" s="2">
        <v>1000</v>
      </c>
      <c r="I53" s="2">
        <v>0</v>
      </c>
      <c r="J53" s="1">
        <v>43830</v>
      </c>
      <c r="K53" t="s">
        <v>61</v>
      </c>
      <c r="L53" s="1">
        <v>43651</v>
      </c>
    </row>
    <row r="54" spans="1:12" x14ac:dyDescent="0.2">
      <c r="A54" t="s">
        <v>502</v>
      </c>
      <c r="B54" t="s">
        <v>503</v>
      </c>
      <c r="C54" t="s">
        <v>60</v>
      </c>
      <c r="D54" t="s">
        <v>28</v>
      </c>
      <c r="E54" t="s">
        <v>29</v>
      </c>
      <c r="F54" s="1">
        <v>43770</v>
      </c>
      <c r="G54" s="2">
        <v>2500</v>
      </c>
      <c r="H54" s="2">
        <v>1000</v>
      </c>
      <c r="I54" s="2">
        <v>0</v>
      </c>
      <c r="J54" s="1">
        <v>43830</v>
      </c>
      <c r="K54" t="s">
        <v>61</v>
      </c>
      <c r="L54" s="1">
        <v>43651</v>
      </c>
    </row>
    <row r="55" spans="1:12" x14ac:dyDescent="0.2">
      <c r="A55" t="s">
        <v>506</v>
      </c>
      <c r="B55" t="s">
        <v>507</v>
      </c>
      <c r="C55" t="s">
        <v>102</v>
      </c>
      <c r="D55" t="s">
        <v>28</v>
      </c>
      <c r="E55" t="s">
        <v>29</v>
      </c>
      <c r="F55" s="1">
        <v>43770</v>
      </c>
      <c r="G55" s="2">
        <v>2500</v>
      </c>
      <c r="H55" s="2">
        <v>1000</v>
      </c>
      <c r="I55" s="2">
        <v>0</v>
      </c>
      <c r="J55" s="1">
        <v>43769</v>
      </c>
      <c r="K55" t="s">
        <v>61</v>
      </c>
      <c r="L55" s="1">
        <v>43651</v>
      </c>
    </row>
    <row r="56" spans="1:12" x14ac:dyDescent="0.2">
      <c r="A56" t="s">
        <v>188</v>
      </c>
      <c r="B56" t="s">
        <v>189</v>
      </c>
      <c r="C56" t="s">
        <v>60</v>
      </c>
      <c r="D56" t="s">
        <v>28</v>
      </c>
      <c r="E56" t="s">
        <v>29</v>
      </c>
      <c r="F56" s="1">
        <v>43770</v>
      </c>
      <c r="G56" s="2">
        <v>1500</v>
      </c>
      <c r="H56" s="2">
        <v>1000</v>
      </c>
      <c r="I56" s="2">
        <v>0</v>
      </c>
      <c r="J56" s="1">
        <v>43830</v>
      </c>
      <c r="K56" t="s">
        <v>61</v>
      </c>
      <c r="L56" s="1">
        <v>43651</v>
      </c>
    </row>
    <row r="57" spans="1:12" x14ac:dyDescent="0.2">
      <c r="A57" t="s">
        <v>571</v>
      </c>
      <c r="B57" t="s">
        <v>572</v>
      </c>
      <c r="C57" t="s">
        <v>45</v>
      </c>
      <c r="D57" t="s">
        <v>28</v>
      </c>
      <c r="E57" t="s">
        <v>29</v>
      </c>
      <c r="F57" s="1">
        <v>43738</v>
      </c>
      <c r="G57" s="2">
        <v>2500</v>
      </c>
      <c r="H57" s="2">
        <v>1000</v>
      </c>
      <c r="I57" s="2">
        <v>0</v>
      </c>
      <c r="J57" s="1">
        <v>43830</v>
      </c>
      <c r="K57" t="s">
        <v>61</v>
      </c>
      <c r="L57" s="1">
        <v>43651</v>
      </c>
    </row>
    <row r="58" spans="1:12" x14ac:dyDescent="0.2">
      <c r="A58" t="s">
        <v>573</v>
      </c>
      <c r="B58" t="s">
        <v>574</v>
      </c>
      <c r="C58" t="s">
        <v>60</v>
      </c>
      <c r="D58" t="s">
        <v>28</v>
      </c>
      <c r="E58" t="s">
        <v>29</v>
      </c>
      <c r="F58" s="1">
        <v>43799</v>
      </c>
      <c r="G58" s="2">
        <v>1000</v>
      </c>
      <c r="H58" s="2">
        <v>1000</v>
      </c>
      <c r="I58" s="2">
        <v>0</v>
      </c>
      <c r="J58" s="3">
        <v>43830</v>
      </c>
      <c r="K58" t="s">
        <v>61</v>
      </c>
      <c r="L58" s="1">
        <v>43653</v>
      </c>
    </row>
    <row r="59" spans="1:12" x14ac:dyDescent="0.2">
      <c r="A59" t="s">
        <v>586</v>
      </c>
      <c r="B59" t="s">
        <v>587</v>
      </c>
      <c r="C59" t="s">
        <v>102</v>
      </c>
      <c r="D59" t="s">
        <v>28</v>
      </c>
      <c r="E59" t="s">
        <v>29</v>
      </c>
      <c r="F59" s="1">
        <v>43770</v>
      </c>
      <c r="G59" s="2">
        <v>2000</v>
      </c>
      <c r="H59" s="2">
        <v>1000</v>
      </c>
      <c r="I59" s="2">
        <v>0</v>
      </c>
      <c r="J59" s="1">
        <v>43769</v>
      </c>
      <c r="K59" t="s">
        <v>61</v>
      </c>
      <c r="L59" s="1">
        <v>43651</v>
      </c>
    </row>
    <row r="60" spans="1:12" x14ac:dyDescent="0.2">
      <c r="A60" t="s">
        <v>592</v>
      </c>
      <c r="B60" t="s">
        <v>593</v>
      </c>
      <c r="C60" t="s">
        <v>594</v>
      </c>
      <c r="D60" t="s">
        <v>28</v>
      </c>
      <c r="E60" t="s">
        <v>29</v>
      </c>
      <c r="F60" s="1">
        <v>43799</v>
      </c>
      <c r="G60" s="2">
        <v>1000</v>
      </c>
      <c r="H60" s="2">
        <v>1000</v>
      </c>
      <c r="I60" s="2">
        <v>0</v>
      </c>
      <c r="J60" s="1">
        <v>43889</v>
      </c>
      <c r="K60" t="s">
        <v>61</v>
      </c>
      <c r="L60" s="1">
        <v>43651</v>
      </c>
    </row>
    <row r="61" spans="1:12" x14ac:dyDescent="0.2">
      <c r="A61" t="s">
        <v>242</v>
      </c>
      <c r="B61" t="s">
        <v>243</v>
      </c>
      <c r="C61" t="s">
        <v>102</v>
      </c>
      <c r="D61" t="s">
        <v>28</v>
      </c>
      <c r="E61" t="s">
        <v>29</v>
      </c>
      <c r="F61" s="1">
        <v>43770</v>
      </c>
      <c r="G61" s="2">
        <v>1000</v>
      </c>
      <c r="H61" s="2">
        <v>500</v>
      </c>
      <c r="I61" s="2">
        <v>0</v>
      </c>
      <c r="J61" s="1">
        <v>43830</v>
      </c>
      <c r="K61" t="s">
        <v>61</v>
      </c>
      <c r="L61" s="1">
        <v>43651</v>
      </c>
    </row>
    <row r="62" spans="1:12" x14ac:dyDescent="0.2">
      <c r="A62" t="s">
        <v>255</v>
      </c>
      <c r="B62" t="s">
        <v>256</v>
      </c>
      <c r="C62" t="s">
        <v>60</v>
      </c>
      <c r="D62" t="s">
        <v>28</v>
      </c>
      <c r="E62" t="s">
        <v>29</v>
      </c>
      <c r="F62" s="1">
        <v>43799</v>
      </c>
      <c r="G62" s="2">
        <v>500</v>
      </c>
      <c r="H62" s="2">
        <v>500</v>
      </c>
      <c r="I62" s="2">
        <v>0</v>
      </c>
      <c r="J62" s="1">
        <v>43830</v>
      </c>
      <c r="K62" t="s">
        <v>61</v>
      </c>
      <c r="L62" s="1">
        <v>43651</v>
      </c>
    </row>
    <row r="63" spans="1:12" x14ac:dyDescent="0.2">
      <c r="A63" t="s">
        <v>35</v>
      </c>
      <c r="B63" t="s">
        <v>36</v>
      </c>
      <c r="C63" t="s">
        <v>37</v>
      </c>
      <c r="D63" t="s">
        <v>28</v>
      </c>
      <c r="E63" t="s">
        <v>29</v>
      </c>
      <c r="F63" s="1">
        <v>43769</v>
      </c>
      <c r="G63" s="2">
        <v>10000</v>
      </c>
      <c r="H63" s="2">
        <v>0</v>
      </c>
      <c r="I63" s="2">
        <v>0</v>
      </c>
      <c r="K63" t="s">
        <v>38</v>
      </c>
      <c r="L63" s="1">
        <v>43651</v>
      </c>
    </row>
    <row r="64" spans="1:12" x14ac:dyDescent="0.2">
      <c r="A64" t="s">
        <v>58</v>
      </c>
      <c r="B64" t="s">
        <v>59</v>
      </c>
      <c r="C64" t="s">
        <v>60</v>
      </c>
      <c r="D64" t="s">
        <v>28</v>
      </c>
      <c r="E64" t="s">
        <v>29</v>
      </c>
      <c r="F64" s="1">
        <v>43799</v>
      </c>
      <c r="G64" s="2">
        <v>20000</v>
      </c>
      <c r="H64" s="2">
        <v>0</v>
      </c>
      <c r="I64" s="2">
        <v>0</v>
      </c>
      <c r="J64" s="1">
        <v>43830</v>
      </c>
      <c r="K64" t="s">
        <v>61</v>
      </c>
      <c r="L64" s="1">
        <v>43651</v>
      </c>
    </row>
    <row r="65" spans="1:12" x14ac:dyDescent="0.2">
      <c r="A65" t="s">
        <v>172</v>
      </c>
      <c r="B65" t="s">
        <v>173</v>
      </c>
      <c r="C65" t="s">
        <v>37</v>
      </c>
      <c r="D65" t="s">
        <v>28</v>
      </c>
      <c r="E65" t="s">
        <v>29</v>
      </c>
      <c r="F65" s="1">
        <v>43982</v>
      </c>
      <c r="G65" s="2">
        <v>4500</v>
      </c>
      <c r="H65" s="2">
        <v>0</v>
      </c>
      <c r="I65" s="2">
        <v>0</v>
      </c>
      <c r="K65" t="s">
        <v>38</v>
      </c>
      <c r="L65" s="1">
        <v>43651</v>
      </c>
    </row>
    <row r="66" spans="1:12" x14ac:dyDescent="0.2">
      <c r="A66" t="s">
        <v>276</v>
      </c>
      <c r="B66" t="s">
        <v>277</v>
      </c>
      <c r="C66" t="s">
        <v>140</v>
      </c>
      <c r="D66" t="s">
        <v>28</v>
      </c>
      <c r="E66" t="s">
        <v>29</v>
      </c>
      <c r="F66" s="1">
        <v>43982</v>
      </c>
      <c r="G66" s="2">
        <v>5000</v>
      </c>
      <c r="H66" s="2">
        <v>0</v>
      </c>
      <c r="I66" s="2">
        <v>0</v>
      </c>
      <c r="K66" t="s">
        <v>61</v>
      </c>
      <c r="L66" s="1">
        <v>43651</v>
      </c>
    </row>
    <row r="67" spans="1:12" x14ac:dyDescent="0.2">
      <c r="A67" t="s">
        <v>396</v>
      </c>
      <c r="B67" t="s">
        <v>397</v>
      </c>
      <c r="C67" t="s">
        <v>398</v>
      </c>
      <c r="D67" t="s">
        <v>28</v>
      </c>
      <c r="E67" t="s">
        <v>29</v>
      </c>
      <c r="F67" s="1">
        <v>43710</v>
      </c>
      <c r="G67" s="2">
        <v>25000</v>
      </c>
      <c r="H67" s="2">
        <v>0</v>
      </c>
      <c r="I67" s="2">
        <v>0</v>
      </c>
      <c r="K67" t="s">
        <v>38</v>
      </c>
      <c r="L67" s="1">
        <v>43633</v>
      </c>
    </row>
    <row r="68" spans="1:12" x14ac:dyDescent="0.2">
      <c r="A68" t="s">
        <v>423</v>
      </c>
      <c r="B68" t="s">
        <v>424</v>
      </c>
      <c r="C68" t="s">
        <v>45</v>
      </c>
      <c r="D68" t="s">
        <v>28</v>
      </c>
      <c r="E68" t="s">
        <v>29</v>
      </c>
      <c r="F68" s="1">
        <v>43738</v>
      </c>
      <c r="G68" s="2">
        <v>500</v>
      </c>
      <c r="H68" s="2">
        <v>0</v>
      </c>
      <c r="I68" s="2">
        <v>0</v>
      </c>
      <c r="K68" t="s">
        <v>61</v>
      </c>
      <c r="L68" s="1">
        <v>43651</v>
      </c>
    </row>
    <row r="69" spans="1:12" x14ac:dyDescent="0.2">
      <c r="A69" t="s">
        <v>452</v>
      </c>
      <c r="B69" t="s">
        <v>453</v>
      </c>
      <c r="C69" t="s">
        <v>171</v>
      </c>
      <c r="D69" t="s">
        <v>28</v>
      </c>
      <c r="E69" t="s">
        <v>29</v>
      </c>
      <c r="F69" s="1">
        <v>43770</v>
      </c>
      <c r="G69" s="2">
        <v>1500</v>
      </c>
      <c r="H69" s="2">
        <v>0</v>
      </c>
      <c r="I69" s="2">
        <v>0</v>
      </c>
      <c r="K69" t="s">
        <v>61</v>
      </c>
      <c r="L69" s="1">
        <v>43651</v>
      </c>
    </row>
    <row r="70" spans="1:12" x14ac:dyDescent="0.2">
      <c r="A70" t="s">
        <v>454</v>
      </c>
      <c r="B70" t="s">
        <v>455</v>
      </c>
      <c r="C70" t="s">
        <v>113</v>
      </c>
      <c r="D70" t="s">
        <v>28</v>
      </c>
      <c r="E70" t="s">
        <v>29</v>
      </c>
      <c r="F70" s="1">
        <v>43770</v>
      </c>
      <c r="G70" s="2">
        <v>5000</v>
      </c>
      <c r="H70" s="2">
        <v>0</v>
      </c>
      <c r="I70" s="2">
        <v>0</v>
      </c>
      <c r="K70" t="s">
        <v>61</v>
      </c>
      <c r="L70" s="1">
        <v>43651</v>
      </c>
    </row>
    <row r="71" spans="1:12" x14ac:dyDescent="0.2">
      <c r="A71" t="s">
        <v>481</v>
      </c>
      <c r="B71" t="s">
        <v>482</v>
      </c>
      <c r="C71" t="s">
        <v>60</v>
      </c>
      <c r="D71" t="s">
        <v>28</v>
      </c>
      <c r="E71" t="s">
        <v>29</v>
      </c>
      <c r="F71" s="1">
        <v>43770</v>
      </c>
      <c r="G71" s="2">
        <v>1000</v>
      </c>
      <c r="H71" s="2">
        <v>0</v>
      </c>
      <c r="I71" s="2">
        <v>0</v>
      </c>
      <c r="K71" t="s">
        <v>61</v>
      </c>
      <c r="L71" s="1">
        <v>43651</v>
      </c>
    </row>
    <row r="72" spans="1:12" x14ac:dyDescent="0.2">
      <c r="A72" t="s">
        <v>487</v>
      </c>
      <c r="B72" t="s">
        <v>488</v>
      </c>
      <c r="C72" t="s">
        <v>60</v>
      </c>
      <c r="D72" t="s">
        <v>28</v>
      </c>
      <c r="E72" t="s">
        <v>29</v>
      </c>
      <c r="F72" s="1">
        <v>43799</v>
      </c>
      <c r="G72" s="2">
        <v>1000</v>
      </c>
      <c r="H72" s="2">
        <v>0</v>
      </c>
      <c r="I72" s="2">
        <v>0</v>
      </c>
      <c r="K72" t="s">
        <v>61</v>
      </c>
      <c r="L72" s="1">
        <v>43651</v>
      </c>
    </row>
    <row r="73" spans="1:12" x14ac:dyDescent="0.2">
      <c r="A73" t="s">
        <v>491</v>
      </c>
      <c r="B73" t="s">
        <v>492</v>
      </c>
      <c r="C73" t="s">
        <v>133</v>
      </c>
      <c r="D73" t="s">
        <v>28</v>
      </c>
      <c r="E73" t="s">
        <v>29</v>
      </c>
      <c r="F73" s="1">
        <v>43982</v>
      </c>
      <c r="G73" s="2">
        <v>5000</v>
      </c>
      <c r="H73" s="2">
        <v>0</v>
      </c>
      <c r="I73" s="2">
        <v>0</v>
      </c>
      <c r="K73" t="s">
        <v>61</v>
      </c>
      <c r="L73" s="1">
        <v>43651</v>
      </c>
    </row>
    <row r="74" spans="1:12" x14ac:dyDescent="0.2">
      <c r="A74" t="s">
        <v>504</v>
      </c>
      <c r="B74" t="s">
        <v>505</v>
      </c>
      <c r="C74" t="s">
        <v>37</v>
      </c>
      <c r="D74" t="s">
        <v>28</v>
      </c>
      <c r="E74" t="s">
        <v>29</v>
      </c>
      <c r="F74" s="1">
        <v>43982</v>
      </c>
      <c r="G74" s="2">
        <v>2500</v>
      </c>
      <c r="H74" s="2">
        <v>0</v>
      </c>
      <c r="I74" s="2">
        <v>0</v>
      </c>
      <c r="K74" t="s">
        <v>38</v>
      </c>
      <c r="L74" s="1">
        <v>43651</v>
      </c>
    </row>
    <row r="75" spans="1:12" x14ac:dyDescent="0.2">
      <c r="A75" t="s">
        <v>513</v>
      </c>
      <c r="B75" t="s">
        <v>514</v>
      </c>
      <c r="C75" t="s">
        <v>90</v>
      </c>
      <c r="D75" t="s">
        <v>28</v>
      </c>
      <c r="E75" t="s">
        <v>29</v>
      </c>
      <c r="F75" s="1">
        <v>43738</v>
      </c>
      <c r="G75" s="2">
        <v>2500</v>
      </c>
      <c r="H75" s="2">
        <v>0</v>
      </c>
      <c r="I75" s="2">
        <v>0</v>
      </c>
      <c r="K75" t="s">
        <v>61</v>
      </c>
      <c r="L75" s="1">
        <v>43651</v>
      </c>
    </row>
    <row r="76" spans="1:12" x14ac:dyDescent="0.2">
      <c r="A76" t="s">
        <v>119</v>
      </c>
      <c r="B76" t="s">
        <v>120</v>
      </c>
      <c r="C76" t="s">
        <v>37</v>
      </c>
      <c r="D76" t="s">
        <v>28</v>
      </c>
      <c r="E76" t="s">
        <v>29</v>
      </c>
      <c r="F76" s="1">
        <v>43678</v>
      </c>
      <c r="G76" s="2">
        <v>50000</v>
      </c>
      <c r="H76" s="2">
        <v>0</v>
      </c>
      <c r="I76" s="2">
        <v>0</v>
      </c>
      <c r="J76" s="1">
        <v>43951</v>
      </c>
      <c r="K76" t="s">
        <v>38</v>
      </c>
      <c r="L76" s="1">
        <v>43405</v>
      </c>
    </row>
    <row r="77" spans="1:12" x14ac:dyDescent="0.2">
      <c r="A77" t="s">
        <v>351</v>
      </c>
      <c r="B77" t="s">
        <v>352</v>
      </c>
      <c r="C77" t="s">
        <v>60</v>
      </c>
      <c r="D77" t="s">
        <v>28</v>
      </c>
      <c r="E77" t="s">
        <v>29</v>
      </c>
      <c r="F77" s="1">
        <v>43799</v>
      </c>
      <c r="G77" s="2">
        <v>5000</v>
      </c>
      <c r="H77" s="2">
        <v>0</v>
      </c>
      <c r="I77" s="2">
        <v>0</v>
      </c>
      <c r="K77" t="s">
        <v>61</v>
      </c>
      <c r="L77" s="1">
        <v>43651</v>
      </c>
    </row>
    <row r="78" spans="1:12" x14ac:dyDescent="0.2">
      <c r="A78" t="s">
        <v>540</v>
      </c>
      <c r="B78" t="s">
        <v>541</v>
      </c>
      <c r="C78" t="s">
        <v>542</v>
      </c>
      <c r="D78" t="s">
        <v>28</v>
      </c>
      <c r="E78" t="s">
        <v>29</v>
      </c>
      <c r="F78" s="1">
        <v>43861</v>
      </c>
      <c r="G78" s="2">
        <v>10000</v>
      </c>
      <c r="H78" s="2">
        <v>0</v>
      </c>
      <c r="I78" s="2">
        <v>0</v>
      </c>
      <c r="K78" t="s">
        <v>38</v>
      </c>
      <c r="L78" s="1">
        <v>43651</v>
      </c>
    </row>
    <row r="79" spans="1:12" x14ac:dyDescent="0.2">
      <c r="A79" t="s">
        <v>582</v>
      </c>
      <c r="B79" t="s">
        <v>583</v>
      </c>
      <c r="C79" t="s">
        <v>60</v>
      </c>
      <c r="D79" t="s">
        <v>28</v>
      </c>
      <c r="E79" t="s">
        <v>29</v>
      </c>
      <c r="F79" s="1">
        <v>43799</v>
      </c>
      <c r="G79" s="2">
        <v>1000</v>
      </c>
      <c r="H79" s="2">
        <v>0</v>
      </c>
      <c r="I79" s="2">
        <v>0</v>
      </c>
      <c r="K79" t="s">
        <v>61</v>
      </c>
      <c r="L79" s="1">
        <v>43651</v>
      </c>
    </row>
    <row r="80" spans="1:12" x14ac:dyDescent="0.2">
      <c r="A80" t="s">
        <v>615</v>
      </c>
      <c r="B80" t="s">
        <v>616</v>
      </c>
      <c r="C80" t="s">
        <v>90</v>
      </c>
      <c r="D80" t="s">
        <v>28</v>
      </c>
      <c r="E80" t="s">
        <v>29</v>
      </c>
      <c r="F80" s="1">
        <v>43738</v>
      </c>
      <c r="G80" s="2">
        <v>1000</v>
      </c>
      <c r="H80" s="2">
        <v>0</v>
      </c>
      <c r="I80" s="2">
        <v>0</v>
      </c>
      <c r="K80" t="s">
        <v>61</v>
      </c>
      <c r="L80" s="1">
        <v>43651</v>
      </c>
    </row>
  </sheetData>
  <sortState xmlns:xlrd2="http://schemas.microsoft.com/office/spreadsheetml/2017/richdata2" ref="A2:L80">
    <sortCondition descending="1" ref="H2:H80"/>
    <sortCondition ref="B2:B80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1A2A8-474E-4C76-B08E-50B429D0A756}">
  <dimension ref="A1:M59"/>
  <sheetViews>
    <sheetView workbookViewId="0">
      <pane ySplit="1" topLeftCell="A2" activePane="bottomLeft" state="frozen"/>
      <selection pane="bottomLeft" activeCell="G23" sqref="G23"/>
    </sheetView>
  </sheetViews>
  <sheetFormatPr defaultRowHeight="12.75" x14ac:dyDescent="0.2"/>
  <cols>
    <col min="1" max="1" width="12.5703125" bestFit="1" customWidth="1"/>
    <col min="2" max="2" width="48.28515625" bestFit="1" customWidth="1"/>
    <col min="3" max="3" width="35.285156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1" max="11" width="13.85546875" bestFit="1" customWidth="1"/>
    <col min="12" max="12" width="21" customWidth="1"/>
    <col min="13" max="13" width="10.28515625" bestFit="1" customWidth="1"/>
  </cols>
  <sheetData>
    <row r="1" spans="1:13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K1" t="s">
        <v>663</v>
      </c>
      <c r="L1" t="s">
        <v>664</v>
      </c>
      <c r="M1" t="s">
        <v>665</v>
      </c>
    </row>
    <row r="2" spans="1:13" x14ac:dyDescent="0.2">
      <c r="A2" t="s">
        <v>625</v>
      </c>
      <c r="B2" t="s">
        <v>626</v>
      </c>
      <c r="C2" t="s">
        <v>627</v>
      </c>
      <c r="D2" t="s">
        <v>28</v>
      </c>
      <c r="E2" t="s">
        <v>624</v>
      </c>
      <c r="F2" s="1">
        <v>43616</v>
      </c>
      <c r="G2" s="2">
        <v>5000</v>
      </c>
      <c r="H2" s="2">
        <v>3500</v>
      </c>
      <c r="I2" s="2">
        <v>0</v>
      </c>
      <c r="K2" s="1">
        <v>43719</v>
      </c>
      <c r="L2" t="s">
        <v>42</v>
      </c>
      <c r="M2" s="1">
        <v>43581</v>
      </c>
    </row>
    <row r="3" spans="1:13" x14ac:dyDescent="0.2">
      <c r="A3" t="s">
        <v>622</v>
      </c>
      <c r="B3" t="s">
        <v>623</v>
      </c>
      <c r="C3" t="s">
        <v>41</v>
      </c>
      <c r="D3" t="s">
        <v>28</v>
      </c>
      <c r="E3" t="s">
        <v>624</v>
      </c>
      <c r="F3" s="1">
        <v>43528</v>
      </c>
      <c r="G3" s="2">
        <v>8100</v>
      </c>
      <c r="H3" s="2">
        <v>8100</v>
      </c>
      <c r="I3" s="2">
        <v>0</v>
      </c>
      <c r="K3" s="1">
        <v>43769</v>
      </c>
      <c r="L3" t="s">
        <v>42</v>
      </c>
      <c r="M3" s="1">
        <v>43528</v>
      </c>
    </row>
    <row r="4" spans="1:13" x14ac:dyDescent="0.2">
      <c r="A4" t="s">
        <v>95</v>
      </c>
      <c r="B4" t="s">
        <v>96</v>
      </c>
      <c r="C4" t="s">
        <v>41</v>
      </c>
      <c r="D4" t="s">
        <v>28</v>
      </c>
      <c r="E4" t="s">
        <v>29</v>
      </c>
      <c r="F4" s="1">
        <v>43799</v>
      </c>
      <c r="G4" s="2">
        <v>5000</v>
      </c>
      <c r="H4" s="2">
        <v>5000</v>
      </c>
      <c r="I4" s="2">
        <v>0</v>
      </c>
      <c r="K4" s="1">
        <v>43799</v>
      </c>
      <c r="L4" t="s">
        <v>42</v>
      </c>
      <c r="M4" s="1">
        <v>43651</v>
      </c>
    </row>
    <row r="5" spans="1:13" x14ac:dyDescent="0.2">
      <c r="A5" t="s">
        <v>533</v>
      </c>
      <c r="B5" t="s">
        <v>534</v>
      </c>
      <c r="C5" t="s">
        <v>41</v>
      </c>
      <c r="D5" t="s">
        <v>28</v>
      </c>
      <c r="E5" t="s">
        <v>29</v>
      </c>
      <c r="F5" s="1">
        <v>43677</v>
      </c>
      <c r="G5" s="2">
        <v>10000</v>
      </c>
      <c r="H5" s="2">
        <v>10000</v>
      </c>
      <c r="I5" s="2">
        <v>0</v>
      </c>
      <c r="K5" s="1">
        <v>43799</v>
      </c>
      <c r="L5" t="s">
        <v>42</v>
      </c>
      <c r="M5" s="1">
        <v>43571</v>
      </c>
    </row>
    <row r="6" spans="1:13" x14ac:dyDescent="0.2">
      <c r="A6" t="s">
        <v>39</v>
      </c>
      <c r="B6" t="s">
        <v>40</v>
      </c>
      <c r="C6" t="s">
        <v>41</v>
      </c>
      <c r="D6" t="s">
        <v>28</v>
      </c>
      <c r="E6" t="s">
        <v>29</v>
      </c>
      <c r="F6" s="1">
        <v>43799</v>
      </c>
      <c r="G6" s="2">
        <v>1000</v>
      </c>
      <c r="H6" s="2">
        <v>1000</v>
      </c>
      <c r="I6" s="2">
        <v>0</v>
      </c>
      <c r="K6" s="1">
        <v>43830</v>
      </c>
      <c r="L6" t="s">
        <v>42</v>
      </c>
      <c r="M6" s="1">
        <v>43651</v>
      </c>
    </row>
    <row r="7" spans="1:13" x14ac:dyDescent="0.2">
      <c r="A7" t="s">
        <v>76</v>
      </c>
      <c r="B7" t="s">
        <v>77</v>
      </c>
      <c r="C7" t="s">
        <v>45</v>
      </c>
      <c r="D7" t="s">
        <v>28</v>
      </c>
      <c r="E7" t="s">
        <v>29</v>
      </c>
      <c r="F7" s="1">
        <v>43738</v>
      </c>
      <c r="G7" s="2">
        <v>2000</v>
      </c>
      <c r="H7" s="2">
        <v>1500</v>
      </c>
      <c r="I7" s="2">
        <v>0</v>
      </c>
      <c r="K7" s="1">
        <v>43830</v>
      </c>
      <c r="L7" t="s">
        <v>42</v>
      </c>
      <c r="M7" s="1">
        <v>43651</v>
      </c>
    </row>
    <row r="8" spans="1:13" x14ac:dyDescent="0.2">
      <c r="A8" t="s">
        <v>84</v>
      </c>
      <c r="B8" t="s">
        <v>85</v>
      </c>
      <c r="C8" t="s">
        <v>41</v>
      </c>
      <c r="D8" t="s">
        <v>28</v>
      </c>
      <c r="E8" t="s">
        <v>29</v>
      </c>
      <c r="F8" s="1">
        <v>43799</v>
      </c>
      <c r="G8" s="2">
        <v>1000</v>
      </c>
      <c r="H8" s="2">
        <v>1000</v>
      </c>
      <c r="I8" s="2">
        <v>0</v>
      </c>
      <c r="K8" s="1">
        <v>43830</v>
      </c>
      <c r="L8" t="s">
        <v>42</v>
      </c>
      <c r="M8" s="1">
        <v>43651</v>
      </c>
    </row>
    <row r="9" spans="1:13" x14ac:dyDescent="0.2">
      <c r="A9" t="s">
        <v>97</v>
      </c>
      <c r="B9" t="s">
        <v>98</v>
      </c>
      <c r="C9" t="s">
        <v>99</v>
      </c>
      <c r="D9" t="s">
        <v>28</v>
      </c>
      <c r="E9" t="s">
        <v>29</v>
      </c>
      <c r="F9" s="1">
        <v>43769</v>
      </c>
      <c r="G9" s="2">
        <v>2500</v>
      </c>
      <c r="H9" s="2">
        <v>2500</v>
      </c>
      <c r="I9" s="2">
        <v>0</v>
      </c>
      <c r="K9" s="1">
        <v>43830</v>
      </c>
      <c r="L9" t="s">
        <v>42</v>
      </c>
      <c r="M9" s="1">
        <v>43651</v>
      </c>
    </row>
    <row r="10" spans="1:13" x14ac:dyDescent="0.2">
      <c r="A10" t="s">
        <v>129</v>
      </c>
      <c r="B10" t="s">
        <v>130</v>
      </c>
      <c r="C10" t="s">
        <v>99</v>
      </c>
      <c r="D10" t="s">
        <v>28</v>
      </c>
      <c r="E10" t="s">
        <v>29</v>
      </c>
      <c r="F10" s="1">
        <v>43769</v>
      </c>
      <c r="G10" s="2">
        <v>2500</v>
      </c>
      <c r="H10" s="2">
        <v>1500</v>
      </c>
      <c r="I10" s="2">
        <v>0</v>
      </c>
      <c r="K10" s="1">
        <v>43830</v>
      </c>
      <c r="L10" t="s">
        <v>42</v>
      </c>
      <c r="M10" s="1">
        <v>43651</v>
      </c>
    </row>
    <row r="11" spans="1:13" x14ac:dyDescent="0.2">
      <c r="A11" t="s">
        <v>207</v>
      </c>
      <c r="B11" t="s">
        <v>208</v>
      </c>
      <c r="C11" t="s">
        <v>209</v>
      </c>
      <c r="D11" t="s">
        <v>28</v>
      </c>
      <c r="E11" t="s">
        <v>29</v>
      </c>
      <c r="F11" s="1">
        <v>43770</v>
      </c>
      <c r="G11" s="2">
        <v>1000</v>
      </c>
      <c r="H11" s="2">
        <v>500</v>
      </c>
      <c r="I11" s="2">
        <v>0</v>
      </c>
      <c r="K11" s="1">
        <v>43830</v>
      </c>
      <c r="L11" t="s">
        <v>42</v>
      </c>
      <c r="M11" s="1">
        <v>43651</v>
      </c>
    </row>
    <row r="12" spans="1:13" x14ac:dyDescent="0.2">
      <c r="A12" t="s">
        <v>223</v>
      </c>
      <c r="B12" t="s">
        <v>224</v>
      </c>
      <c r="C12" t="s">
        <v>41</v>
      </c>
      <c r="D12" t="s">
        <v>28</v>
      </c>
      <c r="E12" t="s">
        <v>29</v>
      </c>
      <c r="F12" s="1">
        <v>43799</v>
      </c>
      <c r="G12" s="2">
        <v>5000</v>
      </c>
      <c r="H12" s="2">
        <v>1000</v>
      </c>
      <c r="I12" s="2">
        <v>0</v>
      </c>
      <c r="K12" s="1">
        <v>43830</v>
      </c>
      <c r="L12" t="s">
        <v>42</v>
      </c>
      <c r="M12" s="1">
        <v>43653</v>
      </c>
    </row>
    <row r="13" spans="1:13" x14ac:dyDescent="0.2">
      <c r="A13" t="s">
        <v>263</v>
      </c>
      <c r="B13" t="s">
        <v>264</v>
      </c>
      <c r="C13" t="s">
        <v>41</v>
      </c>
      <c r="D13" t="s">
        <v>28</v>
      </c>
      <c r="E13" t="s">
        <v>29</v>
      </c>
      <c r="F13" s="1">
        <v>43799</v>
      </c>
      <c r="G13" s="2">
        <v>1000</v>
      </c>
      <c r="H13" s="2">
        <v>1000</v>
      </c>
      <c r="I13" s="2">
        <v>0</v>
      </c>
      <c r="K13" s="1">
        <v>43830</v>
      </c>
      <c r="L13" t="s">
        <v>42</v>
      </c>
      <c r="M13" s="1">
        <v>43651</v>
      </c>
    </row>
    <row r="14" spans="1:13" x14ac:dyDescent="0.2">
      <c r="A14" t="s">
        <v>270</v>
      </c>
      <c r="B14" t="s">
        <v>271</v>
      </c>
      <c r="C14" t="s">
        <v>41</v>
      </c>
      <c r="D14" t="s">
        <v>28</v>
      </c>
      <c r="E14" t="s">
        <v>29</v>
      </c>
      <c r="F14" s="1">
        <v>43799</v>
      </c>
      <c r="G14" s="2">
        <v>1000</v>
      </c>
      <c r="H14" s="2">
        <v>500</v>
      </c>
      <c r="I14" s="2">
        <v>0</v>
      </c>
      <c r="K14" s="1">
        <v>43830</v>
      </c>
      <c r="L14" t="s">
        <v>42</v>
      </c>
      <c r="M14" s="1">
        <v>43651</v>
      </c>
    </row>
    <row r="15" spans="1:13" x14ac:dyDescent="0.2">
      <c r="A15" t="s">
        <v>272</v>
      </c>
      <c r="B15" t="s">
        <v>273</v>
      </c>
      <c r="C15" t="s">
        <v>41</v>
      </c>
      <c r="D15" t="s">
        <v>28</v>
      </c>
      <c r="E15" t="s">
        <v>29</v>
      </c>
      <c r="F15" s="1">
        <v>43799</v>
      </c>
      <c r="G15" s="2">
        <v>1000</v>
      </c>
      <c r="H15" s="2">
        <v>1000</v>
      </c>
      <c r="I15" s="2">
        <v>0</v>
      </c>
      <c r="K15" s="1">
        <v>43830</v>
      </c>
      <c r="L15" t="s">
        <v>42</v>
      </c>
      <c r="M15" s="1">
        <v>43651</v>
      </c>
    </row>
    <row r="16" spans="1:13" x14ac:dyDescent="0.2">
      <c r="A16" t="s">
        <v>306</v>
      </c>
      <c r="B16" t="s">
        <v>307</v>
      </c>
      <c r="C16" t="s">
        <v>308</v>
      </c>
      <c r="D16" t="s">
        <v>28</v>
      </c>
      <c r="E16" t="s">
        <v>29</v>
      </c>
      <c r="F16" s="1">
        <v>43799</v>
      </c>
      <c r="G16" s="2">
        <v>5000</v>
      </c>
      <c r="H16" s="2">
        <v>5000</v>
      </c>
      <c r="I16" s="2">
        <v>0</v>
      </c>
      <c r="K16" s="1">
        <v>43830</v>
      </c>
      <c r="L16" t="s">
        <v>688</v>
      </c>
      <c r="M16" s="1">
        <v>43651</v>
      </c>
    </row>
    <row r="17" spans="1:13" x14ac:dyDescent="0.2">
      <c r="A17" t="s">
        <v>316</v>
      </c>
      <c r="B17" t="s">
        <v>317</v>
      </c>
      <c r="C17" t="s">
        <v>99</v>
      </c>
      <c r="D17" t="s">
        <v>28</v>
      </c>
      <c r="E17" t="s">
        <v>29</v>
      </c>
      <c r="F17" s="1">
        <v>43769</v>
      </c>
      <c r="G17" s="2">
        <v>2500</v>
      </c>
      <c r="H17" s="2">
        <v>2500</v>
      </c>
      <c r="I17" s="2">
        <v>0</v>
      </c>
      <c r="K17" s="1">
        <v>43830</v>
      </c>
      <c r="L17" t="s">
        <v>42</v>
      </c>
      <c r="M17" s="1">
        <v>43651</v>
      </c>
    </row>
    <row r="18" spans="1:13" x14ac:dyDescent="0.2">
      <c r="A18" t="s">
        <v>318</v>
      </c>
      <c r="B18" t="s">
        <v>319</v>
      </c>
      <c r="C18" t="s">
        <v>41</v>
      </c>
      <c r="D18" t="s">
        <v>28</v>
      </c>
      <c r="E18" t="s">
        <v>29</v>
      </c>
      <c r="F18" s="1">
        <v>43799</v>
      </c>
      <c r="G18" s="2">
        <v>2500</v>
      </c>
      <c r="H18" s="2">
        <v>2000</v>
      </c>
      <c r="I18" s="2">
        <v>0</v>
      </c>
      <c r="K18" s="1">
        <v>43830</v>
      </c>
      <c r="L18" t="s">
        <v>42</v>
      </c>
      <c r="M18" s="1">
        <v>43651</v>
      </c>
    </row>
    <row r="19" spans="1:13" x14ac:dyDescent="0.2">
      <c r="A19" t="s">
        <v>325</v>
      </c>
      <c r="B19" t="s">
        <v>326</v>
      </c>
      <c r="C19" t="s">
        <v>99</v>
      </c>
      <c r="D19" t="s">
        <v>28</v>
      </c>
      <c r="E19" t="s">
        <v>29</v>
      </c>
      <c r="F19" s="1">
        <v>43769</v>
      </c>
      <c r="G19" s="2">
        <v>2500</v>
      </c>
      <c r="H19" s="2">
        <v>2500</v>
      </c>
      <c r="I19" s="2">
        <v>0</v>
      </c>
      <c r="K19" s="1">
        <v>43830</v>
      </c>
      <c r="L19" t="s">
        <v>42</v>
      </c>
      <c r="M19" s="1">
        <v>43651</v>
      </c>
    </row>
    <row r="20" spans="1:13" x14ac:dyDescent="0.2">
      <c r="A20" t="s">
        <v>333</v>
      </c>
      <c r="B20" t="s">
        <v>334</v>
      </c>
      <c r="C20" t="s">
        <v>99</v>
      </c>
      <c r="D20" t="s">
        <v>28</v>
      </c>
      <c r="E20" t="s">
        <v>29</v>
      </c>
      <c r="F20" s="1">
        <v>43769</v>
      </c>
      <c r="G20" s="2">
        <v>2500</v>
      </c>
      <c r="H20" s="2">
        <v>2000</v>
      </c>
      <c r="I20" s="2">
        <v>0</v>
      </c>
      <c r="K20" s="1">
        <v>43830</v>
      </c>
      <c r="L20" t="s">
        <v>42</v>
      </c>
      <c r="M20" s="1">
        <v>43651</v>
      </c>
    </row>
    <row r="21" spans="1:13" x14ac:dyDescent="0.2">
      <c r="A21" t="s">
        <v>355</v>
      </c>
      <c r="B21" t="s">
        <v>356</v>
      </c>
      <c r="C21" t="s">
        <v>41</v>
      </c>
      <c r="D21" t="s">
        <v>28</v>
      </c>
      <c r="E21" t="s">
        <v>29</v>
      </c>
      <c r="F21" s="1">
        <v>43799</v>
      </c>
      <c r="G21" s="2">
        <v>7500</v>
      </c>
      <c r="H21" s="2">
        <v>7500</v>
      </c>
      <c r="I21" s="2">
        <v>0</v>
      </c>
      <c r="K21" s="1">
        <v>43830</v>
      </c>
      <c r="L21" t="s">
        <v>688</v>
      </c>
      <c r="M21" s="1">
        <v>43651</v>
      </c>
    </row>
    <row r="22" spans="1:13" x14ac:dyDescent="0.2">
      <c r="A22" t="s">
        <v>377</v>
      </c>
      <c r="B22" t="s">
        <v>378</v>
      </c>
      <c r="C22" t="s">
        <v>108</v>
      </c>
      <c r="D22" t="s">
        <v>28</v>
      </c>
      <c r="E22" t="s">
        <v>29</v>
      </c>
      <c r="F22" s="1">
        <v>43799</v>
      </c>
      <c r="G22" s="2">
        <v>1000</v>
      </c>
      <c r="H22" s="2">
        <v>1000</v>
      </c>
      <c r="I22" s="2">
        <v>0</v>
      </c>
      <c r="K22" s="1">
        <v>43830</v>
      </c>
      <c r="L22" t="s">
        <v>42</v>
      </c>
      <c r="M22" s="1">
        <v>43653</v>
      </c>
    </row>
    <row r="23" spans="1:13" x14ac:dyDescent="0.2">
      <c r="A23" t="s">
        <v>381</v>
      </c>
      <c r="B23" t="s">
        <v>382</v>
      </c>
      <c r="C23" t="s">
        <v>99</v>
      </c>
      <c r="D23" t="s">
        <v>28</v>
      </c>
      <c r="E23" t="s">
        <v>29</v>
      </c>
      <c r="F23" s="1">
        <v>43738</v>
      </c>
      <c r="G23" s="2">
        <v>2000</v>
      </c>
      <c r="H23" s="2">
        <v>1500</v>
      </c>
      <c r="I23" s="2">
        <v>0</v>
      </c>
      <c r="K23" s="1">
        <v>43830</v>
      </c>
      <c r="L23" t="s">
        <v>42</v>
      </c>
      <c r="M23" s="1">
        <v>43651</v>
      </c>
    </row>
    <row r="24" spans="1:13" x14ac:dyDescent="0.2">
      <c r="A24" t="s">
        <v>441</v>
      </c>
      <c r="B24" t="s">
        <v>442</v>
      </c>
      <c r="C24" t="s">
        <v>41</v>
      </c>
      <c r="D24" t="s">
        <v>28</v>
      </c>
      <c r="E24" t="s">
        <v>29</v>
      </c>
      <c r="F24" s="1">
        <v>43799</v>
      </c>
      <c r="G24" s="2">
        <v>5000</v>
      </c>
      <c r="H24" s="2">
        <v>2500</v>
      </c>
      <c r="I24" s="2">
        <v>0</v>
      </c>
      <c r="K24" s="1">
        <v>43830</v>
      </c>
      <c r="L24" t="s">
        <v>42</v>
      </c>
      <c r="M24" s="1">
        <v>43651</v>
      </c>
    </row>
    <row r="25" spans="1:13" x14ac:dyDescent="0.2">
      <c r="A25" t="s">
        <v>468</v>
      </c>
      <c r="B25" t="s">
        <v>469</v>
      </c>
      <c r="C25" t="s">
        <v>108</v>
      </c>
      <c r="D25" t="s">
        <v>28</v>
      </c>
      <c r="E25" t="s">
        <v>29</v>
      </c>
      <c r="F25" s="1">
        <v>43799</v>
      </c>
      <c r="G25" s="2">
        <v>2500</v>
      </c>
      <c r="H25" s="2">
        <v>1000</v>
      </c>
      <c r="I25" s="2">
        <v>0</v>
      </c>
      <c r="K25" s="1">
        <v>43830</v>
      </c>
      <c r="L25" t="s">
        <v>42</v>
      </c>
      <c r="M25" s="1">
        <v>43651</v>
      </c>
    </row>
    <row r="26" spans="1:13" x14ac:dyDescent="0.2">
      <c r="A26" t="s">
        <v>479</v>
      </c>
      <c r="B26" t="s">
        <v>480</v>
      </c>
      <c r="C26" t="s">
        <v>41</v>
      </c>
      <c r="D26" t="s">
        <v>28</v>
      </c>
      <c r="E26" t="s">
        <v>29</v>
      </c>
      <c r="F26" s="1">
        <v>43799</v>
      </c>
      <c r="G26" s="2">
        <v>1000</v>
      </c>
      <c r="H26" s="2">
        <v>1000</v>
      </c>
      <c r="I26" s="2">
        <v>0</v>
      </c>
      <c r="K26" s="3">
        <v>43830</v>
      </c>
      <c r="L26" t="s">
        <v>42</v>
      </c>
      <c r="M26" s="1">
        <v>43653</v>
      </c>
    </row>
    <row r="27" spans="1:13" x14ac:dyDescent="0.2">
      <c r="A27" t="s">
        <v>485</v>
      </c>
      <c r="B27" t="s">
        <v>486</v>
      </c>
      <c r="C27" t="s">
        <v>41</v>
      </c>
      <c r="D27" t="s">
        <v>28</v>
      </c>
      <c r="E27" t="s">
        <v>29</v>
      </c>
      <c r="F27" s="1">
        <v>43799</v>
      </c>
      <c r="G27" s="2">
        <v>1000</v>
      </c>
      <c r="H27" s="2">
        <v>500</v>
      </c>
      <c r="I27" s="2">
        <v>0</v>
      </c>
      <c r="K27" s="1">
        <v>43830</v>
      </c>
      <c r="L27" t="s">
        <v>42</v>
      </c>
      <c r="M27" s="1">
        <v>43651</v>
      </c>
    </row>
    <row r="28" spans="1:13" x14ac:dyDescent="0.2">
      <c r="A28" t="s">
        <v>497</v>
      </c>
      <c r="B28" t="s">
        <v>498</v>
      </c>
      <c r="C28" t="s">
        <v>41</v>
      </c>
      <c r="D28" t="s">
        <v>28</v>
      </c>
      <c r="E28" t="s">
        <v>29</v>
      </c>
      <c r="F28" s="1">
        <v>43799</v>
      </c>
      <c r="G28" s="2">
        <v>1000</v>
      </c>
      <c r="H28" s="2">
        <v>1000</v>
      </c>
      <c r="I28" s="2">
        <v>0</v>
      </c>
      <c r="K28" s="1">
        <v>43830</v>
      </c>
      <c r="L28" t="s">
        <v>42</v>
      </c>
      <c r="M28" s="1">
        <v>43654</v>
      </c>
    </row>
    <row r="29" spans="1:13" x14ac:dyDescent="0.2">
      <c r="A29" t="s">
        <v>543</v>
      </c>
      <c r="B29" t="s">
        <v>544</v>
      </c>
      <c r="C29" t="s">
        <v>99</v>
      </c>
      <c r="D29" t="s">
        <v>28</v>
      </c>
      <c r="E29" t="s">
        <v>29</v>
      </c>
      <c r="F29" s="1">
        <v>43769</v>
      </c>
      <c r="G29" s="2">
        <v>1500</v>
      </c>
      <c r="H29" s="2">
        <v>1500</v>
      </c>
      <c r="I29" s="2">
        <v>0</v>
      </c>
      <c r="K29" s="1">
        <v>43830</v>
      </c>
      <c r="L29" t="s">
        <v>42</v>
      </c>
      <c r="M29" s="1">
        <v>43651</v>
      </c>
    </row>
    <row r="30" spans="1:13" x14ac:dyDescent="0.2">
      <c r="A30" t="s">
        <v>545</v>
      </c>
      <c r="B30" t="s">
        <v>546</v>
      </c>
      <c r="C30" t="s">
        <v>41</v>
      </c>
      <c r="D30" t="s">
        <v>28</v>
      </c>
      <c r="E30" t="s">
        <v>29</v>
      </c>
      <c r="F30" s="1">
        <v>43799</v>
      </c>
      <c r="G30" s="2">
        <v>5000</v>
      </c>
      <c r="H30" s="2">
        <v>1000</v>
      </c>
      <c r="I30" s="2">
        <v>0</v>
      </c>
      <c r="K30" s="3">
        <v>43830</v>
      </c>
      <c r="L30" t="s">
        <v>42</v>
      </c>
      <c r="M30" s="1">
        <v>43653</v>
      </c>
    </row>
    <row r="31" spans="1:13" x14ac:dyDescent="0.2">
      <c r="A31" t="s">
        <v>580</v>
      </c>
      <c r="B31" t="s">
        <v>581</v>
      </c>
      <c r="C31" t="s">
        <v>99</v>
      </c>
      <c r="D31" t="s">
        <v>28</v>
      </c>
      <c r="E31" t="s">
        <v>29</v>
      </c>
      <c r="F31" s="1">
        <v>43769</v>
      </c>
      <c r="G31" s="2">
        <v>2500</v>
      </c>
      <c r="H31" s="2">
        <v>2500</v>
      </c>
      <c r="I31" s="2">
        <v>0</v>
      </c>
      <c r="K31" s="1">
        <v>43830</v>
      </c>
      <c r="L31" t="s">
        <v>42</v>
      </c>
      <c r="M31" s="1">
        <v>43651</v>
      </c>
    </row>
    <row r="32" spans="1:13" x14ac:dyDescent="0.2">
      <c r="A32" t="s">
        <v>584</v>
      </c>
      <c r="B32" t="s">
        <v>585</v>
      </c>
      <c r="C32" t="s">
        <v>41</v>
      </c>
      <c r="D32" t="s">
        <v>28</v>
      </c>
      <c r="E32" t="s">
        <v>29</v>
      </c>
      <c r="F32" s="1">
        <v>43799</v>
      </c>
      <c r="G32" s="2">
        <v>1000</v>
      </c>
      <c r="H32" s="2">
        <v>500</v>
      </c>
      <c r="I32" s="2">
        <v>0</v>
      </c>
      <c r="K32" s="1">
        <v>43830</v>
      </c>
      <c r="L32" t="s">
        <v>42</v>
      </c>
      <c r="M32" s="1">
        <v>43651</v>
      </c>
    </row>
    <row r="33" spans="1:13" x14ac:dyDescent="0.2">
      <c r="A33" t="s">
        <v>178</v>
      </c>
      <c r="B33" t="s">
        <v>179</v>
      </c>
      <c r="C33" t="s">
        <v>108</v>
      </c>
      <c r="D33" t="s">
        <v>28</v>
      </c>
      <c r="E33" t="s">
        <v>29</v>
      </c>
      <c r="F33" s="1">
        <v>43830</v>
      </c>
      <c r="G33" s="2">
        <v>5000</v>
      </c>
      <c r="H33" s="2">
        <v>2500</v>
      </c>
      <c r="I33" s="2">
        <v>0</v>
      </c>
      <c r="K33" s="1">
        <v>43921</v>
      </c>
      <c r="L33" t="s">
        <v>42</v>
      </c>
      <c r="M33" s="1">
        <v>43651</v>
      </c>
    </row>
    <row r="34" spans="1:13" x14ac:dyDescent="0.2">
      <c r="A34" t="s">
        <v>178</v>
      </c>
      <c r="B34" t="s">
        <v>179</v>
      </c>
      <c r="C34" t="s">
        <v>108</v>
      </c>
      <c r="D34" t="s">
        <v>28</v>
      </c>
      <c r="E34" t="s">
        <v>29</v>
      </c>
      <c r="F34" s="1">
        <v>43830</v>
      </c>
      <c r="G34" s="2">
        <v>5000</v>
      </c>
      <c r="H34" s="2">
        <v>2500</v>
      </c>
      <c r="I34" s="2">
        <v>0</v>
      </c>
      <c r="K34" s="1">
        <v>43921</v>
      </c>
      <c r="L34" t="s">
        <v>688</v>
      </c>
      <c r="M34" s="1">
        <v>43651</v>
      </c>
    </row>
    <row r="35" spans="1:13" x14ac:dyDescent="0.2">
      <c r="A35" t="s">
        <v>432</v>
      </c>
      <c r="B35" t="s">
        <v>433</v>
      </c>
      <c r="C35" t="s">
        <v>41</v>
      </c>
      <c r="D35" t="s">
        <v>28</v>
      </c>
      <c r="E35" t="s">
        <v>29</v>
      </c>
      <c r="F35" s="1">
        <v>43799</v>
      </c>
      <c r="G35" s="2">
        <v>2000</v>
      </c>
      <c r="H35" s="2">
        <v>2000</v>
      </c>
      <c r="I35" s="2">
        <v>0</v>
      </c>
      <c r="K35" s="1">
        <v>43921</v>
      </c>
      <c r="L35" t="s">
        <v>42</v>
      </c>
      <c r="M35" s="1">
        <v>43651</v>
      </c>
    </row>
    <row r="36" spans="1:13" x14ac:dyDescent="0.2">
      <c r="A36" t="s">
        <v>597</v>
      </c>
      <c r="B36" t="s">
        <v>598</v>
      </c>
      <c r="C36" t="s">
        <v>599</v>
      </c>
      <c r="D36" t="s">
        <v>28</v>
      </c>
      <c r="E36" t="s">
        <v>29</v>
      </c>
      <c r="F36" s="1">
        <v>43847</v>
      </c>
      <c r="G36" s="2">
        <v>12500</v>
      </c>
      <c r="H36" s="2">
        <v>12500</v>
      </c>
      <c r="I36" s="2">
        <v>0</v>
      </c>
      <c r="K36" s="1">
        <v>43921</v>
      </c>
      <c r="L36" t="s">
        <v>42</v>
      </c>
      <c r="M36" s="1">
        <v>43651</v>
      </c>
    </row>
    <row r="37" spans="1:13" x14ac:dyDescent="0.2">
      <c r="A37" t="s">
        <v>597</v>
      </c>
      <c r="B37" t="s">
        <v>598</v>
      </c>
      <c r="C37" t="s">
        <v>692</v>
      </c>
      <c r="D37">
        <v>2020</v>
      </c>
      <c r="E37" t="s">
        <v>29</v>
      </c>
      <c r="F37" s="1">
        <v>43847</v>
      </c>
      <c r="G37" s="2">
        <v>40000</v>
      </c>
      <c r="H37" s="2">
        <v>40000</v>
      </c>
      <c r="I37" s="2">
        <v>0</v>
      </c>
      <c r="K37" s="3">
        <v>43921</v>
      </c>
      <c r="L37" t="s">
        <v>688</v>
      </c>
      <c r="M37" s="3">
        <v>43655</v>
      </c>
    </row>
    <row r="38" spans="1:13" x14ac:dyDescent="0.2">
      <c r="A38" t="s">
        <v>340</v>
      </c>
      <c r="B38" t="s">
        <v>341</v>
      </c>
      <c r="C38" t="s">
        <v>108</v>
      </c>
      <c r="D38" t="s">
        <v>28</v>
      </c>
      <c r="E38" t="s">
        <v>29</v>
      </c>
      <c r="F38" s="1">
        <v>43799</v>
      </c>
      <c r="G38" s="2">
        <v>1500</v>
      </c>
      <c r="H38" s="2">
        <v>1000</v>
      </c>
      <c r="I38" s="2">
        <v>0</v>
      </c>
      <c r="K38" s="1">
        <v>43982</v>
      </c>
      <c r="L38" t="s">
        <v>42</v>
      </c>
      <c r="M38" s="1">
        <v>43651</v>
      </c>
    </row>
    <row r="39" spans="1:13" x14ac:dyDescent="0.2">
      <c r="A39" t="s">
        <v>106</v>
      </c>
      <c r="B39" t="s">
        <v>107</v>
      </c>
      <c r="C39" t="s">
        <v>108</v>
      </c>
      <c r="D39" t="s">
        <v>28</v>
      </c>
      <c r="E39" t="s">
        <v>29</v>
      </c>
      <c r="F39" s="1">
        <v>43982</v>
      </c>
      <c r="G39" s="2">
        <v>1000</v>
      </c>
      <c r="H39" s="2">
        <v>1000</v>
      </c>
      <c r="I39" s="2">
        <v>0</v>
      </c>
      <c r="K39" s="1">
        <v>44012</v>
      </c>
      <c r="L39" t="s">
        <v>42</v>
      </c>
      <c r="M39" s="1">
        <v>43654</v>
      </c>
    </row>
    <row r="40" spans="1:13" x14ac:dyDescent="0.2">
      <c r="A40" t="s">
        <v>304</v>
      </c>
      <c r="B40" t="s">
        <v>305</v>
      </c>
      <c r="C40" t="s">
        <v>41</v>
      </c>
      <c r="D40" t="s">
        <v>28</v>
      </c>
      <c r="E40" t="s">
        <v>29</v>
      </c>
      <c r="F40" s="1">
        <v>43982</v>
      </c>
      <c r="G40" s="2">
        <v>1000</v>
      </c>
      <c r="H40" s="2">
        <v>500</v>
      </c>
      <c r="I40" s="2">
        <v>0</v>
      </c>
      <c r="K40" s="1">
        <v>44012</v>
      </c>
      <c r="L40" t="s">
        <v>42</v>
      </c>
      <c r="M40" s="1">
        <v>43651</v>
      </c>
    </row>
    <row r="41" spans="1:13" x14ac:dyDescent="0.2">
      <c r="A41" t="s">
        <v>392</v>
      </c>
      <c r="B41" t="s">
        <v>393</v>
      </c>
      <c r="C41" t="s">
        <v>108</v>
      </c>
      <c r="D41" t="s">
        <v>28</v>
      </c>
      <c r="E41" t="s">
        <v>29</v>
      </c>
      <c r="F41" s="1">
        <v>43982</v>
      </c>
      <c r="G41" s="2">
        <v>2500</v>
      </c>
      <c r="H41" s="2">
        <v>1000</v>
      </c>
      <c r="I41" s="2">
        <v>0</v>
      </c>
      <c r="K41" s="1">
        <v>44012</v>
      </c>
      <c r="L41" t="s">
        <v>42</v>
      </c>
      <c r="M41" s="1">
        <v>43651</v>
      </c>
    </row>
    <row r="42" spans="1:13" x14ac:dyDescent="0.2">
      <c r="A42" t="s">
        <v>415</v>
      </c>
      <c r="B42" t="s">
        <v>416</v>
      </c>
      <c r="C42" t="s">
        <v>108</v>
      </c>
      <c r="D42" t="s">
        <v>28</v>
      </c>
      <c r="E42" t="s">
        <v>29</v>
      </c>
      <c r="F42" s="1">
        <v>43982</v>
      </c>
      <c r="G42" s="2">
        <v>2500</v>
      </c>
      <c r="H42" s="2">
        <v>1000</v>
      </c>
      <c r="I42" s="2">
        <v>0</v>
      </c>
      <c r="K42" s="1">
        <v>44012</v>
      </c>
      <c r="L42" t="s">
        <v>42</v>
      </c>
      <c r="M42" s="1">
        <v>43651</v>
      </c>
    </row>
    <row r="43" spans="1:13" x14ac:dyDescent="0.2">
      <c r="A43" t="s">
        <v>460</v>
      </c>
      <c r="B43" t="s">
        <v>461</v>
      </c>
      <c r="C43" t="s">
        <v>108</v>
      </c>
      <c r="D43" t="s">
        <v>28</v>
      </c>
      <c r="E43" t="s">
        <v>29</v>
      </c>
      <c r="F43" s="1">
        <v>43982</v>
      </c>
      <c r="G43" s="2">
        <v>1000</v>
      </c>
      <c r="H43" s="2">
        <v>1000</v>
      </c>
      <c r="I43" s="2">
        <v>0</v>
      </c>
      <c r="K43" s="3">
        <v>44012</v>
      </c>
      <c r="L43" t="s">
        <v>42</v>
      </c>
      <c r="M43" s="1">
        <v>43653</v>
      </c>
    </row>
    <row r="44" spans="1:13" x14ac:dyDescent="0.2">
      <c r="A44" t="s">
        <v>525</v>
      </c>
      <c r="B44" t="s">
        <v>526</v>
      </c>
      <c r="C44" t="s">
        <v>108</v>
      </c>
      <c r="D44" t="s">
        <v>28</v>
      </c>
      <c r="E44" t="s">
        <v>29</v>
      </c>
      <c r="F44" s="1">
        <v>43982</v>
      </c>
      <c r="G44" s="2">
        <v>1000</v>
      </c>
      <c r="H44" s="2">
        <v>1000</v>
      </c>
      <c r="I44" s="2">
        <v>0</v>
      </c>
      <c r="K44" s="3">
        <v>44012</v>
      </c>
      <c r="L44" t="s">
        <v>42</v>
      </c>
      <c r="M44" s="1">
        <v>43653</v>
      </c>
    </row>
    <row r="45" spans="1:13" x14ac:dyDescent="0.2">
      <c r="A45" t="s">
        <v>595</v>
      </c>
      <c r="B45" t="s">
        <v>596</v>
      </c>
      <c r="C45" t="s">
        <v>108</v>
      </c>
      <c r="D45" t="s">
        <v>28</v>
      </c>
      <c r="E45" t="s">
        <v>29</v>
      </c>
      <c r="F45" s="1">
        <v>43982</v>
      </c>
      <c r="G45" s="2">
        <v>5000</v>
      </c>
      <c r="H45" s="2">
        <v>5000</v>
      </c>
      <c r="I45" s="2">
        <v>0</v>
      </c>
      <c r="K45" s="3">
        <v>44012</v>
      </c>
      <c r="L45" t="s">
        <v>42</v>
      </c>
      <c r="M45" s="1">
        <v>43653</v>
      </c>
    </row>
    <row r="46" spans="1:13" x14ac:dyDescent="0.2">
      <c r="A46" t="s">
        <v>257</v>
      </c>
      <c r="B46" t="s">
        <v>258</v>
      </c>
      <c r="C46" t="s">
        <v>108</v>
      </c>
      <c r="D46" t="s">
        <v>28</v>
      </c>
      <c r="E46" t="s">
        <v>29</v>
      </c>
      <c r="F46" s="1">
        <v>43971</v>
      </c>
      <c r="G46" s="2">
        <v>2500</v>
      </c>
      <c r="H46" s="2">
        <v>1000</v>
      </c>
      <c r="I46" s="2">
        <v>0</v>
      </c>
      <c r="K46" s="1">
        <v>44043</v>
      </c>
      <c r="L46" t="s">
        <v>42</v>
      </c>
      <c r="M46" s="1">
        <v>43651</v>
      </c>
    </row>
    <row r="47" spans="1:13" x14ac:dyDescent="0.2">
      <c r="A47" t="s">
        <v>190</v>
      </c>
      <c r="B47" t="s">
        <v>191</v>
      </c>
      <c r="C47" t="s">
        <v>108</v>
      </c>
      <c r="D47" t="s">
        <v>28</v>
      </c>
      <c r="E47" t="s">
        <v>29</v>
      </c>
      <c r="F47" s="1">
        <v>43982</v>
      </c>
      <c r="G47" s="2">
        <v>5000</v>
      </c>
      <c r="H47" s="2">
        <v>2500</v>
      </c>
      <c r="I47" s="2">
        <v>0</v>
      </c>
      <c r="K47" s="1">
        <v>44043</v>
      </c>
      <c r="L47" t="s">
        <v>42</v>
      </c>
      <c r="M47" s="1">
        <v>43651</v>
      </c>
    </row>
    <row r="48" spans="1:13" x14ac:dyDescent="0.2">
      <c r="A48" t="s">
        <v>329</v>
      </c>
      <c r="B48" t="s">
        <v>330</v>
      </c>
      <c r="C48" t="s">
        <v>41</v>
      </c>
      <c r="D48" t="s">
        <v>28</v>
      </c>
      <c r="E48" t="s">
        <v>29</v>
      </c>
      <c r="F48" s="1">
        <v>43982</v>
      </c>
      <c r="G48" s="2">
        <v>1000</v>
      </c>
      <c r="H48" s="2">
        <v>500</v>
      </c>
      <c r="I48" s="2">
        <v>0</v>
      </c>
      <c r="K48" s="1">
        <v>44043</v>
      </c>
      <c r="L48" t="s">
        <v>42</v>
      </c>
      <c r="M48" s="1">
        <v>43651</v>
      </c>
    </row>
    <row r="49" spans="1:13" x14ac:dyDescent="0.2">
      <c r="A49" t="s">
        <v>436</v>
      </c>
      <c r="B49" t="s">
        <v>437</v>
      </c>
      <c r="C49" t="s">
        <v>108</v>
      </c>
      <c r="D49" t="s">
        <v>28</v>
      </c>
      <c r="E49" t="s">
        <v>29</v>
      </c>
      <c r="F49" s="1">
        <v>43982</v>
      </c>
      <c r="G49" s="2">
        <v>2000</v>
      </c>
      <c r="H49" s="2">
        <v>2000</v>
      </c>
      <c r="I49" s="2">
        <v>0</v>
      </c>
      <c r="K49" s="1">
        <v>44043</v>
      </c>
      <c r="L49" t="s">
        <v>42</v>
      </c>
      <c r="M49" s="1">
        <v>43651</v>
      </c>
    </row>
    <row r="50" spans="1:13" x14ac:dyDescent="0.2">
      <c r="A50" t="s">
        <v>549</v>
      </c>
      <c r="B50" t="s">
        <v>550</v>
      </c>
      <c r="C50" t="s">
        <v>108</v>
      </c>
      <c r="D50" t="s">
        <v>28</v>
      </c>
      <c r="E50" t="s">
        <v>29</v>
      </c>
      <c r="F50" s="1">
        <v>43982</v>
      </c>
      <c r="G50" s="2">
        <v>1000</v>
      </c>
      <c r="H50" s="2">
        <v>1000</v>
      </c>
      <c r="I50" s="2">
        <v>0</v>
      </c>
      <c r="K50" s="1">
        <v>44043</v>
      </c>
      <c r="L50" t="s">
        <v>42</v>
      </c>
      <c r="M50" s="1">
        <v>43651</v>
      </c>
    </row>
    <row r="51" spans="1:13" x14ac:dyDescent="0.2">
      <c r="A51" t="s">
        <v>349</v>
      </c>
      <c r="B51" t="s">
        <v>350</v>
      </c>
      <c r="C51" t="s">
        <v>108</v>
      </c>
      <c r="D51" t="s">
        <v>28</v>
      </c>
      <c r="E51" t="s">
        <v>29</v>
      </c>
      <c r="F51" s="1">
        <v>44012</v>
      </c>
      <c r="G51" s="2">
        <v>2500</v>
      </c>
      <c r="H51" s="2">
        <v>1000</v>
      </c>
      <c r="I51" s="2">
        <v>0</v>
      </c>
      <c r="K51" s="1">
        <v>44074</v>
      </c>
      <c r="L51" t="s">
        <v>42</v>
      </c>
      <c r="M51" s="1">
        <v>43651</v>
      </c>
    </row>
    <row r="52" spans="1:13" x14ac:dyDescent="0.2">
      <c r="A52" t="s">
        <v>81</v>
      </c>
      <c r="B52" t="s">
        <v>82</v>
      </c>
      <c r="C52" t="s">
        <v>83</v>
      </c>
      <c r="D52" t="s">
        <v>28</v>
      </c>
      <c r="E52" t="s">
        <v>29</v>
      </c>
      <c r="F52" s="1">
        <v>43476</v>
      </c>
      <c r="G52" s="2">
        <v>25000</v>
      </c>
      <c r="H52" s="2">
        <v>0</v>
      </c>
      <c r="I52" s="2">
        <v>0</v>
      </c>
      <c r="L52" t="s">
        <v>42</v>
      </c>
      <c r="M52" s="1">
        <v>43439</v>
      </c>
    </row>
    <row r="53" spans="1:13" x14ac:dyDescent="0.2">
      <c r="A53" t="s">
        <v>123</v>
      </c>
      <c r="B53" t="s">
        <v>124</v>
      </c>
      <c r="C53" t="s">
        <v>41</v>
      </c>
      <c r="D53" t="s">
        <v>28</v>
      </c>
      <c r="E53" t="s">
        <v>29</v>
      </c>
      <c r="F53" s="1">
        <v>43405</v>
      </c>
      <c r="G53" s="2">
        <v>1500</v>
      </c>
      <c r="H53" s="2">
        <v>0</v>
      </c>
      <c r="I53" s="2">
        <v>0</v>
      </c>
      <c r="L53" t="s">
        <v>42</v>
      </c>
      <c r="M53" s="1">
        <v>43651</v>
      </c>
    </row>
    <row r="54" spans="1:13" x14ac:dyDescent="0.2">
      <c r="A54" t="s">
        <v>174</v>
      </c>
      <c r="B54" t="s">
        <v>175</v>
      </c>
      <c r="C54" t="s">
        <v>99</v>
      </c>
      <c r="D54" t="s">
        <v>28</v>
      </c>
      <c r="E54" t="s">
        <v>29</v>
      </c>
      <c r="F54" s="1">
        <v>43769</v>
      </c>
      <c r="G54" s="2">
        <v>500</v>
      </c>
      <c r="H54" s="2">
        <v>0</v>
      </c>
      <c r="I54" s="2">
        <v>0</v>
      </c>
      <c r="L54" t="s">
        <v>42</v>
      </c>
      <c r="M54" s="1">
        <v>43651</v>
      </c>
    </row>
    <row r="55" spans="1:13" x14ac:dyDescent="0.2">
      <c r="A55" t="s">
        <v>200</v>
      </c>
      <c r="B55" t="s">
        <v>201</v>
      </c>
      <c r="C55" t="s">
        <v>41</v>
      </c>
      <c r="D55" t="s">
        <v>28</v>
      </c>
      <c r="E55" t="s">
        <v>29</v>
      </c>
      <c r="F55" s="1">
        <v>43799</v>
      </c>
      <c r="G55" s="2">
        <v>2500</v>
      </c>
      <c r="H55" s="2">
        <v>0</v>
      </c>
      <c r="I55" s="2">
        <v>0</v>
      </c>
      <c r="L55" t="s">
        <v>42</v>
      </c>
      <c r="M55" s="1">
        <v>43651</v>
      </c>
    </row>
    <row r="56" spans="1:13" x14ac:dyDescent="0.2">
      <c r="A56" t="s">
        <v>219</v>
      </c>
      <c r="B56" t="s">
        <v>220</v>
      </c>
      <c r="C56" t="s">
        <v>108</v>
      </c>
      <c r="D56" t="s">
        <v>28</v>
      </c>
      <c r="E56" t="s">
        <v>29</v>
      </c>
      <c r="F56" s="1">
        <v>43982</v>
      </c>
      <c r="G56" s="2">
        <v>1000</v>
      </c>
      <c r="H56" s="2">
        <v>0</v>
      </c>
      <c r="I56" s="2">
        <v>0</v>
      </c>
      <c r="L56" t="s">
        <v>42</v>
      </c>
      <c r="M56" s="1">
        <v>43651</v>
      </c>
    </row>
    <row r="57" spans="1:13" x14ac:dyDescent="0.2">
      <c r="A57" t="s">
        <v>238</v>
      </c>
      <c r="B57" t="s">
        <v>239</v>
      </c>
      <c r="C57" t="s">
        <v>41</v>
      </c>
      <c r="D57" t="s">
        <v>28</v>
      </c>
      <c r="E57" t="s">
        <v>29</v>
      </c>
      <c r="F57" s="1">
        <v>43982</v>
      </c>
      <c r="G57" s="2">
        <v>1000</v>
      </c>
      <c r="H57" s="2">
        <v>0</v>
      </c>
      <c r="I57" s="2">
        <v>0</v>
      </c>
      <c r="L57" t="s">
        <v>42</v>
      </c>
      <c r="M57" s="1">
        <v>43651</v>
      </c>
    </row>
    <row r="58" spans="1:13" x14ac:dyDescent="0.2">
      <c r="A58" t="s">
        <v>265</v>
      </c>
      <c r="B58" t="s">
        <v>266</v>
      </c>
      <c r="C58" t="s">
        <v>99</v>
      </c>
      <c r="D58" t="s">
        <v>28</v>
      </c>
      <c r="E58" t="s">
        <v>29</v>
      </c>
      <c r="F58" s="1">
        <v>43769</v>
      </c>
      <c r="G58" s="2">
        <v>1000</v>
      </c>
      <c r="H58" s="2">
        <v>0</v>
      </c>
      <c r="I58" s="2">
        <v>0</v>
      </c>
      <c r="L58" t="s">
        <v>42</v>
      </c>
      <c r="M58" s="1">
        <v>43651</v>
      </c>
    </row>
    <row r="59" spans="1:13" x14ac:dyDescent="0.2">
      <c r="A59" t="s">
        <v>379</v>
      </c>
      <c r="B59" t="s">
        <v>380</v>
      </c>
      <c r="C59" t="s">
        <v>99</v>
      </c>
      <c r="D59" t="s">
        <v>28</v>
      </c>
      <c r="E59" t="s">
        <v>29</v>
      </c>
      <c r="F59" s="1">
        <v>43769</v>
      </c>
      <c r="G59" s="2">
        <v>1000</v>
      </c>
      <c r="H59" s="2">
        <v>0</v>
      </c>
      <c r="I59" s="2">
        <v>0</v>
      </c>
      <c r="L59" t="s">
        <v>42</v>
      </c>
      <c r="M59" s="1">
        <v>43651</v>
      </c>
    </row>
  </sheetData>
  <sortState xmlns:xlrd2="http://schemas.microsoft.com/office/spreadsheetml/2017/richdata2" ref="A2:M59">
    <sortCondition ref="K2:K59"/>
    <sortCondition ref="B2:B5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2794-74D2-443D-9BA6-32E97A5AE751}">
  <dimension ref="A1:L6"/>
  <sheetViews>
    <sheetView workbookViewId="0">
      <selection activeCell="E26" sqref="E26"/>
    </sheetView>
  </sheetViews>
  <sheetFormatPr defaultRowHeight="12.75" x14ac:dyDescent="0.2"/>
  <cols>
    <col min="1" max="1" width="12.5703125" bestFit="1" customWidth="1"/>
    <col min="2" max="2" width="32.85546875" bestFit="1" customWidth="1"/>
    <col min="3" max="3" width="26.710937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11.2851562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212</v>
      </c>
      <c r="B2" t="s">
        <v>213</v>
      </c>
      <c r="C2" t="s">
        <v>214</v>
      </c>
      <c r="D2" t="s">
        <v>28</v>
      </c>
      <c r="E2" t="s">
        <v>29</v>
      </c>
      <c r="F2" s="1">
        <v>43982</v>
      </c>
      <c r="G2" s="2">
        <v>4500</v>
      </c>
      <c r="H2" s="2">
        <v>0</v>
      </c>
      <c r="I2" s="2">
        <v>0</v>
      </c>
      <c r="K2" t="s">
        <v>215</v>
      </c>
      <c r="L2" s="1">
        <v>43651</v>
      </c>
    </row>
    <row r="3" spans="1:12" x14ac:dyDescent="0.2">
      <c r="A3" t="s">
        <v>474</v>
      </c>
      <c r="B3" t="s">
        <v>475</v>
      </c>
      <c r="C3" t="s">
        <v>476</v>
      </c>
      <c r="D3" t="s">
        <v>28</v>
      </c>
      <c r="E3" t="s">
        <v>29</v>
      </c>
      <c r="F3" s="1">
        <v>43982</v>
      </c>
      <c r="G3" s="2">
        <v>3000</v>
      </c>
      <c r="H3" s="2">
        <v>0</v>
      </c>
      <c r="I3" s="2">
        <v>0</v>
      </c>
      <c r="K3" t="s">
        <v>215</v>
      </c>
      <c r="L3" s="1">
        <v>43651</v>
      </c>
    </row>
    <row r="4" spans="1:12" x14ac:dyDescent="0.2">
      <c r="A4" t="s">
        <v>577</v>
      </c>
      <c r="B4" t="s">
        <v>578</v>
      </c>
      <c r="C4" t="s">
        <v>579</v>
      </c>
      <c r="D4" t="s">
        <v>28</v>
      </c>
      <c r="E4" t="s">
        <v>29</v>
      </c>
      <c r="F4" s="1">
        <v>43920</v>
      </c>
      <c r="G4" s="2">
        <v>15000</v>
      </c>
      <c r="H4" s="2">
        <v>15000</v>
      </c>
      <c r="I4" s="2">
        <v>0</v>
      </c>
      <c r="J4" s="1">
        <v>44043</v>
      </c>
      <c r="K4" t="s">
        <v>215</v>
      </c>
      <c r="L4" s="1">
        <v>43651</v>
      </c>
    </row>
    <row r="5" spans="1:12" x14ac:dyDescent="0.2">
      <c r="A5" t="s">
        <v>597</v>
      </c>
      <c r="B5" t="s">
        <v>598</v>
      </c>
      <c r="C5" t="s">
        <v>600</v>
      </c>
      <c r="D5" t="s">
        <v>28</v>
      </c>
      <c r="E5" t="s">
        <v>29</v>
      </c>
      <c r="F5" s="1">
        <v>43764</v>
      </c>
      <c r="G5" s="2">
        <v>1500</v>
      </c>
      <c r="H5" s="2">
        <v>0</v>
      </c>
      <c r="I5" s="2">
        <v>0</v>
      </c>
      <c r="J5" s="1">
        <v>43799</v>
      </c>
      <c r="K5" t="s">
        <v>215</v>
      </c>
      <c r="L5" s="1">
        <v>43651</v>
      </c>
    </row>
    <row r="6" spans="1:12" x14ac:dyDescent="0.2">
      <c r="A6" t="s">
        <v>597</v>
      </c>
      <c r="B6" t="s">
        <v>598</v>
      </c>
      <c r="C6" t="s">
        <v>621</v>
      </c>
      <c r="D6" t="s">
        <v>28</v>
      </c>
      <c r="E6" t="s">
        <v>620</v>
      </c>
      <c r="F6" s="1">
        <v>43633</v>
      </c>
      <c r="G6" s="2">
        <v>15000</v>
      </c>
      <c r="H6" s="2">
        <v>5000</v>
      </c>
      <c r="I6" s="2">
        <v>0</v>
      </c>
      <c r="J6" s="1">
        <v>43769</v>
      </c>
      <c r="K6" t="s">
        <v>168</v>
      </c>
      <c r="L6" s="1">
        <v>43614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5AC52-1FCD-401B-981F-32A1AF2E1F0E}">
  <dimension ref="A1:L5"/>
  <sheetViews>
    <sheetView workbookViewId="0">
      <selection activeCell="D14" sqref="D14"/>
    </sheetView>
  </sheetViews>
  <sheetFormatPr defaultRowHeight="12.75" x14ac:dyDescent="0.2"/>
  <cols>
    <col min="1" max="1" width="12.5703125" bestFit="1" customWidth="1"/>
    <col min="2" max="2" width="38.5703125" bestFit="1" customWidth="1"/>
    <col min="3" max="3" width="23.1406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24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147</v>
      </c>
      <c r="B2" t="s">
        <v>148</v>
      </c>
      <c r="C2" t="s">
        <v>149</v>
      </c>
      <c r="D2" t="s">
        <v>28</v>
      </c>
      <c r="E2" t="s">
        <v>29</v>
      </c>
      <c r="F2" s="1">
        <v>43799</v>
      </c>
      <c r="G2" s="2">
        <v>1000</v>
      </c>
      <c r="H2" s="2">
        <v>1000</v>
      </c>
      <c r="I2" s="2">
        <v>0</v>
      </c>
      <c r="J2" s="1">
        <v>43830</v>
      </c>
      <c r="K2" t="s">
        <v>150</v>
      </c>
      <c r="L2" s="1">
        <v>43651</v>
      </c>
    </row>
    <row r="3" spans="1:12" x14ac:dyDescent="0.2">
      <c r="A3" t="s">
        <v>409</v>
      </c>
      <c r="B3" t="s">
        <v>410</v>
      </c>
      <c r="C3" t="s">
        <v>411</v>
      </c>
      <c r="D3" t="s">
        <v>28</v>
      </c>
      <c r="E3" t="s">
        <v>29</v>
      </c>
      <c r="F3" s="1">
        <v>43834</v>
      </c>
      <c r="G3" s="2">
        <v>75000</v>
      </c>
      <c r="H3" s="2">
        <v>75000</v>
      </c>
      <c r="I3" s="2">
        <v>0</v>
      </c>
      <c r="J3" s="1">
        <v>43951</v>
      </c>
      <c r="K3" t="s">
        <v>150</v>
      </c>
      <c r="L3" s="1">
        <v>43651</v>
      </c>
    </row>
    <row r="4" spans="1:12" x14ac:dyDescent="0.2">
      <c r="A4" t="s">
        <v>419</v>
      </c>
      <c r="B4" t="s">
        <v>420</v>
      </c>
      <c r="C4" t="s">
        <v>269</v>
      </c>
      <c r="D4" t="s">
        <v>28</v>
      </c>
      <c r="E4" t="s">
        <v>29</v>
      </c>
      <c r="F4" s="1">
        <v>43677</v>
      </c>
      <c r="G4" s="2">
        <v>10000</v>
      </c>
      <c r="H4" s="2">
        <v>2000</v>
      </c>
      <c r="I4" s="2">
        <v>0</v>
      </c>
      <c r="J4" s="3">
        <v>43769</v>
      </c>
      <c r="K4" t="s">
        <v>150</v>
      </c>
      <c r="L4" s="1">
        <v>43509</v>
      </c>
    </row>
    <row r="5" spans="1:12" x14ac:dyDescent="0.2">
      <c r="A5" t="s">
        <v>679</v>
      </c>
      <c r="B5" t="s">
        <v>677</v>
      </c>
      <c r="C5" t="s">
        <v>678</v>
      </c>
      <c r="D5">
        <v>2020</v>
      </c>
      <c r="E5" t="s">
        <v>624</v>
      </c>
      <c r="F5" s="1">
        <v>43399</v>
      </c>
      <c r="G5" s="2">
        <v>40000</v>
      </c>
      <c r="H5" s="2">
        <v>20055</v>
      </c>
      <c r="J5" s="3">
        <v>44196</v>
      </c>
      <c r="K5" t="s">
        <v>150</v>
      </c>
      <c r="L5" s="3">
        <v>43399</v>
      </c>
    </row>
  </sheetData>
  <sortState xmlns:xlrd2="http://schemas.microsoft.com/office/spreadsheetml/2017/richdata2" ref="A2:L4">
    <sortCondition ref="J2:J4"/>
    <sortCondition ref="B2:B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47B5A-5859-440E-828C-A8C3110FA511}">
  <dimension ref="A1:L7"/>
  <sheetViews>
    <sheetView workbookViewId="0">
      <selection activeCell="D23" sqref="D23"/>
    </sheetView>
  </sheetViews>
  <sheetFormatPr defaultRowHeight="12.75" x14ac:dyDescent="0.2"/>
  <cols>
    <col min="1" max="1" width="12.5703125" bestFit="1" customWidth="1"/>
    <col min="2" max="2" width="32.140625" bestFit="1" customWidth="1"/>
    <col min="3" max="3" width="23.1406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13.14062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71</v>
      </c>
      <c r="B2" t="s">
        <v>72</v>
      </c>
      <c r="C2" t="s">
        <v>656</v>
      </c>
      <c r="D2" t="s">
        <v>28</v>
      </c>
      <c r="E2" t="s">
        <v>29</v>
      </c>
      <c r="F2" s="1">
        <v>43668</v>
      </c>
      <c r="G2" s="2">
        <v>50000</v>
      </c>
      <c r="H2" s="2">
        <v>25000</v>
      </c>
      <c r="I2" s="2">
        <v>0</v>
      </c>
      <c r="J2" s="1">
        <v>43738</v>
      </c>
      <c r="K2" t="s">
        <v>183</v>
      </c>
      <c r="L2" s="1">
        <v>43619</v>
      </c>
    </row>
    <row r="3" spans="1:12" x14ac:dyDescent="0.2">
      <c r="A3" t="s">
        <v>180</v>
      </c>
      <c r="B3" t="s">
        <v>181</v>
      </c>
      <c r="C3" t="s">
        <v>182</v>
      </c>
      <c r="D3" t="s">
        <v>28</v>
      </c>
      <c r="E3" t="s">
        <v>29</v>
      </c>
      <c r="F3" s="1">
        <v>43799</v>
      </c>
      <c r="G3" s="2">
        <v>5000</v>
      </c>
      <c r="H3" s="2">
        <v>0</v>
      </c>
      <c r="I3" s="2">
        <v>0</v>
      </c>
      <c r="J3" s="1">
        <v>43830</v>
      </c>
      <c r="K3" t="s">
        <v>183</v>
      </c>
      <c r="L3" s="1">
        <v>43651</v>
      </c>
    </row>
    <row r="4" spans="1:12" x14ac:dyDescent="0.2">
      <c r="A4" t="s">
        <v>274</v>
      </c>
      <c r="B4" t="s">
        <v>275</v>
      </c>
      <c r="C4" t="s">
        <v>182</v>
      </c>
      <c r="D4" t="s">
        <v>28</v>
      </c>
      <c r="E4" t="s">
        <v>29</v>
      </c>
      <c r="F4" s="1">
        <v>43708</v>
      </c>
      <c r="G4" s="2">
        <v>1000</v>
      </c>
      <c r="H4" s="2">
        <v>1000</v>
      </c>
      <c r="I4" s="2">
        <v>0</v>
      </c>
      <c r="J4" s="1">
        <v>43830</v>
      </c>
      <c r="K4" t="s">
        <v>183</v>
      </c>
      <c r="L4" s="1">
        <v>43651</v>
      </c>
    </row>
    <row r="5" spans="1:12" x14ac:dyDescent="0.2">
      <c r="A5" t="s">
        <v>357</v>
      </c>
      <c r="B5" t="s">
        <v>358</v>
      </c>
      <c r="C5" t="s">
        <v>182</v>
      </c>
      <c r="D5" t="s">
        <v>28</v>
      </c>
      <c r="E5" t="s">
        <v>29</v>
      </c>
      <c r="F5" s="1">
        <v>43799</v>
      </c>
      <c r="G5" s="2">
        <v>5000</v>
      </c>
      <c r="H5" s="2">
        <v>2500</v>
      </c>
      <c r="I5" s="2">
        <v>0</v>
      </c>
      <c r="J5" s="1">
        <v>43830</v>
      </c>
      <c r="K5" t="s">
        <v>183</v>
      </c>
      <c r="L5" s="1">
        <v>43651</v>
      </c>
    </row>
    <row r="6" spans="1:12" x14ac:dyDescent="0.2">
      <c r="A6" t="s">
        <v>405</v>
      </c>
      <c r="B6" t="s">
        <v>406</v>
      </c>
      <c r="C6" t="s">
        <v>182</v>
      </c>
      <c r="D6" t="s">
        <v>28</v>
      </c>
      <c r="E6" t="s">
        <v>29</v>
      </c>
      <c r="F6" s="1">
        <v>43799</v>
      </c>
      <c r="G6" s="2">
        <v>2500</v>
      </c>
      <c r="H6" s="2">
        <v>0</v>
      </c>
      <c r="I6" s="2">
        <v>0</v>
      </c>
      <c r="J6" s="1">
        <v>43861</v>
      </c>
      <c r="K6" t="s">
        <v>183</v>
      </c>
      <c r="L6" s="1">
        <v>43651</v>
      </c>
    </row>
    <row r="7" spans="1:12" x14ac:dyDescent="0.2">
      <c r="A7" t="s">
        <v>68</v>
      </c>
      <c r="B7" t="s">
        <v>69</v>
      </c>
      <c r="C7" t="s">
        <v>681</v>
      </c>
      <c r="D7" s="4">
        <v>2020</v>
      </c>
      <c r="E7" t="s">
        <v>29</v>
      </c>
      <c r="F7" s="3">
        <v>43708</v>
      </c>
      <c r="G7" s="2">
        <v>25000</v>
      </c>
      <c r="H7" s="2">
        <v>25000</v>
      </c>
      <c r="I7" s="2">
        <v>0</v>
      </c>
      <c r="J7" s="3">
        <v>43921</v>
      </c>
      <c r="K7" t="s">
        <v>183</v>
      </c>
      <c r="L7" s="3">
        <v>43655</v>
      </c>
    </row>
  </sheetData>
  <sortState xmlns:xlrd2="http://schemas.microsoft.com/office/spreadsheetml/2017/richdata2" ref="A2:L6">
    <sortCondition ref="J2:J6"/>
    <sortCondition ref="B2:B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CEE6-F9AD-47F0-9EBC-BFCB4FDDFADB}">
  <dimension ref="A1:L5"/>
  <sheetViews>
    <sheetView workbookViewId="0">
      <selection activeCell="H13" sqref="H13"/>
    </sheetView>
  </sheetViews>
  <sheetFormatPr defaultRowHeight="12.75" x14ac:dyDescent="0.2"/>
  <cols>
    <col min="1" max="1" width="12.5703125" bestFit="1" customWidth="1"/>
    <col min="2" max="2" width="23.42578125" bestFit="1" customWidth="1"/>
    <col min="3" max="3" width="23.1406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11.2851562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250</v>
      </c>
      <c r="B2" t="s">
        <v>251</v>
      </c>
      <c r="C2" t="s">
        <v>45</v>
      </c>
      <c r="D2" t="s">
        <v>28</v>
      </c>
      <c r="E2" t="s">
        <v>29</v>
      </c>
      <c r="F2" s="1">
        <v>43738</v>
      </c>
      <c r="G2" s="2">
        <v>1000</v>
      </c>
      <c r="H2" s="2">
        <v>500</v>
      </c>
      <c r="I2" s="2">
        <v>0</v>
      </c>
      <c r="J2" s="1">
        <v>43830</v>
      </c>
      <c r="K2" t="s">
        <v>252</v>
      </c>
      <c r="L2" s="1">
        <v>43651</v>
      </c>
    </row>
    <row r="3" spans="1:12" x14ac:dyDescent="0.2">
      <c r="A3" t="s">
        <v>401</v>
      </c>
      <c r="B3" t="s">
        <v>402</v>
      </c>
      <c r="C3" t="s">
        <v>45</v>
      </c>
      <c r="D3" t="s">
        <v>28</v>
      </c>
      <c r="E3" t="s">
        <v>29</v>
      </c>
      <c r="F3" s="1">
        <v>43738</v>
      </c>
      <c r="G3" s="2">
        <v>1500</v>
      </c>
      <c r="H3" s="2">
        <v>500</v>
      </c>
      <c r="I3" s="2">
        <v>0</v>
      </c>
      <c r="J3" s="1">
        <v>43830</v>
      </c>
      <c r="K3" t="s">
        <v>252</v>
      </c>
      <c r="L3" s="1">
        <v>43651</v>
      </c>
    </row>
    <row r="4" spans="1:12" x14ac:dyDescent="0.2">
      <c r="A4" t="s">
        <v>510</v>
      </c>
      <c r="B4" t="s">
        <v>511</v>
      </c>
      <c r="C4" t="s">
        <v>512</v>
      </c>
      <c r="D4" t="s">
        <v>28</v>
      </c>
      <c r="E4" t="s">
        <v>29</v>
      </c>
      <c r="F4" s="1">
        <v>43951</v>
      </c>
      <c r="G4" s="2">
        <v>2000</v>
      </c>
      <c r="H4" s="2">
        <v>1000</v>
      </c>
      <c r="I4" s="2">
        <v>0</v>
      </c>
      <c r="J4" s="1">
        <v>43982</v>
      </c>
      <c r="K4" t="s">
        <v>252</v>
      </c>
      <c r="L4" s="1">
        <v>43651</v>
      </c>
    </row>
    <row r="5" spans="1:12" x14ac:dyDescent="0.2">
      <c r="A5" t="s">
        <v>49</v>
      </c>
      <c r="B5" t="s">
        <v>50</v>
      </c>
      <c r="C5" t="s">
        <v>51</v>
      </c>
      <c r="D5" t="s">
        <v>28</v>
      </c>
      <c r="E5" t="s">
        <v>29</v>
      </c>
      <c r="F5" s="1">
        <v>43677</v>
      </c>
      <c r="G5" s="2">
        <v>10000</v>
      </c>
      <c r="H5" s="2">
        <v>5000</v>
      </c>
      <c r="I5" s="2">
        <v>0</v>
      </c>
      <c r="J5" s="3">
        <v>43921</v>
      </c>
      <c r="K5" t="s">
        <v>38</v>
      </c>
      <c r="L5" s="1">
        <v>43523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6789-DFCA-4AED-A2B6-CFD27A6D4368}">
  <dimension ref="A1:L20"/>
  <sheetViews>
    <sheetView workbookViewId="0">
      <selection activeCell="G13" sqref="G13"/>
    </sheetView>
  </sheetViews>
  <sheetFormatPr defaultRowHeight="12.75" x14ac:dyDescent="0.2"/>
  <cols>
    <col min="1" max="1" width="12.5703125" bestFit="1" customWidth="1"/>
    <col min="2" max="2" width="53.85546875" bestFit="1" customWidth="1"/>
    <col min="3" max="3" width="29.1406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11.2851562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555</v>
      </c>
      <c r="B2" t="s">
        <v>556</v>
      </c>
      <c r="C2" t="s">
        <v>235</v>
      </c>
      <c r="D2" t="s">
        <v>28</v>
      </c>
      <c r="E2" t="s">
        <v>29</v>
      </c>
      <c r="F2" s="1">
        <v>43708</v>
      </c>
      <c r="G2" s="2">
        <v>10000</v>
      </c>
      <c r="H2" s="2">
        <v>7500</v>
      </c>
      <c r="I2" s="2">
        <v>0</v>
      </c>
      <c r="J2" s="1">
        <v>43769</v>
      </c>
      <c r="K2" t="s">
        <v>34</v>
      </c>
      <c r="L2" s="1">
        <v>43651</v>
      </c>
    </row>
    <row r="3" spans="1:12" x14ac:dyDescent="0.2">
      <c r="A3" t="s">
        <v>78</v>
      </c>
      <c r="B3" t="s">
        <v>79</v>
      </c>
      <c r="C3" t="s">
        <v>80</v>
      </c>
      <c r="D3" t="s">
        <v>28</v>
      </c>
      <c r="E3" t="s">
        <v>29</v>
      </c>
      <c r="F3" s="1">
        <v>43769</v>
      </c>
      <c r="G3" s="2">
        <v>10000</v>
      </c>
      <c r="H3" s="2">
        <v>10000</v>
      </c>
      <c r="I3" s="2">
        <v>0</v>
      </c>
      <c r="J3" s="1">
        <v>43830</v>
      </c>
      <c r="K3" t="s">
        <v>34</v>
      </c>
      <c r="L3" s="1">
        <v>43651</v>
      </c>
    </row>
    <row r="4" spans="1:12" x14ac:dyDescent="0.2">
      <c r="A4" t="s">
        <v>158</v>
      </c>
      <c r="B4" t="s">
        <v>159</v>
      </c>
      <c r="C4" t="s">
        <v>160</v>
      </c>
      <c r="D4" t="s">
        <v>28</v>
      </c>
      <c r="E4" t="s">
        <v>29</v>
      </c>
      <c r="F4" s="1">
        <v>43769</v>
      </c>
      <c r="G4" s="2">
        <v>2500</v>
      </c>
      <c r="H4" s="2">
        <v>2500</v>
      </c>
      <c r="I4" s="2">
        <v>0</v>
      </c>
      <c r="J4" s="1">
        <v>43830</v>
      </c>
      <c r="K4" t="s">
        <v>34</v>
      </c>
      <c r="L4" s="1">
        <v>43651</v>
      </c>
    </row>
    <row r="5" spans="1:12" x14ac:dyDescent="0.2">
      <c r="A5" t="s">
        <v>161</v>
      </c>
      <c r="B5" t="s">
        <v>162</v>
      </c>
      <c r="C5" t="s">
        <v>80</v>
      </c>
      <c r="D5" t="s">
        <v>28</v>
      </c>
      <c r="E5" t="s">
        <v>29</v>
      </c>
      <c r="F5" s="1">
        <v>43769</v>
      </c>
      <c r="G5" s="2">
        <v>1500</v>
      </c>
      <c r="H5" s="2">
        <v>1000</v>
      </c>
      <c r="I5" s="2">
        <v>0</v>
      </c>
      <c r="J5" s="1">
        <v>43830</v>
      </c>
      <c r="K5" t="s">
        <v>34</v>
      </c>
      <c r="L5" s="1">
        <v>43651</v>
      </c>
    </row>
    <row r="6" spans="1:12" x14ac:dyDescent="0.2">
      <c r="A6" t="s">
        <v>295</v>
      </c>
      <c r="B6" t="s">
        <v>296</v>
      </c>
      <c r="C6" t="s">
        <v>235</v>
      </c>
      <c r="D6" t="s">
        <v>28</v>
      </c>
      <c r="E6" t="s">
        <v>29</v>
      </c>
      <c r="F6" s="1">
        <v>43799</v>
      </c>
      <c r="G6" s="2">
        <v>2500</v>
      </c>
      <c r="H6" s="2">
        <v>1000</v>
      </c>
      <c r="I6" s="2">
        <v>0</v>
      </c>
      <c r="J6" s="1">
        <v>43830</v>
      </c>
      <c r="K6" t="s">
        <v>34</v>
      </c>
      <c r="L6" s="1">
        <v>43651</v>
      </c>
    </row>
    <row r="7" spans="1:12" x14ac:dyDescent="0.2">
      <c r="A7" t="s">
        <v>302</v>
      </c>
      <c r="B7" t="s">
        <v>303</v>
      </c>
      <c r="C7" t="s">
        <v>80</v>
      </c>
      <c r="D7" t="s">
        <v>28</v>
      </c>
      <c r="E7" t="s">
        <v>29</v>
      </c>
      <c r="F7" s="1">
        <v>43738</v>
      </c>
      <c r="G7" s="2">
        <v>1500</v>
      </c>
      <c r="H7" s="2">
        <v>1000</v>
      </c>
      <c r="I7" s="2">
        <v>0</v>
      </c>
      <c r="J7" s="1">
        <v>43830</v>
      </c>
      <c r="K7" t="s">
        <v>34</v>
      </c>
      <c r="L7" s="1">
        <v>43651</v>
      </c>
    </row>
    <row r="8" spans="1:12" x14ac:dyDescent="0.2">
      <c r="A8" t="s">
        <v>365</v>
      </c>
      <c r="B8" t="s">
        <v>366</v>
      </c>
      <c r="C8" t="s">
        <v>367</v>
      </c>
      <c r="D8" t="s">
        <v>28</v>
      </c>
      <c r="E8" t="s">
        <v>29</v>
      </c>
      <c r="F8" s="1">
        <v>43799</v>
      </c>
      <c r="G8" s="2">
        <v>5000</v>
      </c>
      <c r="H8" s="2">
        <v>5000</v>
      </c>
      <c r="I8" s="2">
        <v>0</v>
      </c>
      <c r="J8" s="1">
        <v>43830</v>
      </c>
      <c r="K8" t="s">
        <v>34</v>
      </c>
      <c r="L8" s="1">
        <v>43651</v>
      </c>
    </row>
    <row r="9" spans="1:12" x14ac:dyDescent="0.2">
      <c r="A9" t="s">
        <v>368</v>
      </c>
      <c r="B9" t="s">
        <v>369</v>
      </c>
      <c r="C9" t="s">
        <v>235</v>
      </c>
      <c r="D9" t="s">
        <v>28</v>
      </c>
      <c r="E9" t="s">
        <v>29</v>
      </c>
      <c r="F9" s="1">
        <v>43799</v>
      </c>
      <c r="G9" s="2">
        <v>1000</v>
      </c>
      <c r="H9" s="2">
        <v>500</v>
      </c>
      <c r="I9" s="2">
        <v>0</v>
      </c>
      <c r="J9" s="1">
        <v>43830</v>
      </c>
      <c r="K9" t="s">
        <v>34</v>
      </c>
      <c r="L9" s="1">
        <v>43651</v>
      </c>
    </row>
    <row r="10" spans="1:12" x14ac:dyDescent="0.2">
      <c r="A10" t="s">
        <v>372</v>
      </c>
      <c r="B10" t="s">
        <v>373</v>
      </c>
      <c r="C10" t="s">
        <v>374</v>
      </c>
      <c r="D10" t="s">
        <v>28</v>
      </c>
      <c r="E10" t="s">
        <v>29</v>
      </c>
      <c r="F10" s="1">
        <v>43799</v>
      </c>
      <c r="G10" s="2">
        <v>2000</v>
      </c>
      <c r="H10" s="2">
        <v>1000</v>
      </c>
      <c r="I10" s="2">
        <v>0</v>
      </c>
      <c r="J10" s="1">
        <v>43830</v>
      </c>
      <c r="K10" t="s">
        <v>34</v>
      </c>
      <c r="L10" s="1">
        <v>43651</v>
      </c>
    </row>
    <row r="11" spans="1:12" x14ac:dyDescent="0.2">
      <c r="A11" t="s">
        <v>399</v>
      </c>
      <c r="B11" t="s">
        <v>400</v>
      </c>
      <c r="C11" t="s">
        <v>80</v>
      </c>
      <c r="D11" t="s">
        <v>28</v>
      </c>
      <c r="E11" t="s">
        <v>29</v>
      </c>
      <c r="F11" s="1">
        <v>43769</v>
      </c>
      <c r="G11" s="2">
        <v>500</v>
      </c>
      <c r="H11" s="2">
        <v>100</v>
      </c>
      <c r="I11" s="2">
        <v>0</v>
      </c>
      <c r="J11" s="1">
        <v>43830</v>
      </c>
      <c r="K11" t="s">
        <v>34</v>
      </c>
      <c r="L11" s="1">
        <v>43651</v>
      </c>
    </row>
    <row r="12" spans="1:12" x14ac:dyDescent="0.2">
      <c r="A12" t="s">
        <v>462</v>
      </c>
      <c r="B12" t="s">
        <v>463</v>
      </c>
      <c r="C12" t="s">
        <v>80</v>
      </c>
      <c r="D12" t="s">
        <v>28</v>
      </c>
      <c r="E12" t="s">
        <v>29</v>
      </c>
      <c r="F12" s="1">
        <v>43769</v>
      </c>
      <c r="G12" s="2">
        <v>2500</v>
      </c>
      <c r="H12" s="2">
        <v>1000</v>
      </c>
      <c r="I12" s="2">
        <v>0</v>
      </c>
      <c r="J12" s="1">
        <v>43830</v>
      </c>
      <c r="K12" t="s">
        <v>34</v>
      </c>
      <c r="L12" s="1">
        <v>43651</v>
      </c>
    </row>
    <row r="13" spans="1:12" x14ac:dyDescent="0.2">
      <c r="A13" t="s">
        <v>517</v>
      </c>
      <c r="B13" t="s">
        <v>518</v>
      </c>
      <c r="C13" t="s">
        <v>235</v>
      </c>
      <c r="D13" t="s">
        <v>28</v>
      </c>
      <c r="E13" t="s">
        <v>29</v>
      </c>
      <c r="F13" s="1">
        <v>47452</v>
      </c>
      <c r="G13" s="2">
        <v>1500</v>
      </c>
      <c r="H13" s="2">
        <v>1500</v>
      </c>
      <c r="I13" s="2">
        <v>0</v>
      </c>
      <c r="J13" s="1">
        <v>43830</v>
      </c>
      <c r="K13" t="s">
        <v>34</v>
      </c>
      <c r="L13" s="1">
        <v>43651</v>
      </c>
    </row>
    <row r="14" spans="1:12" x14ac:dyDescent="0.2">
      <c r="A14" t="s">
        <v>553</v>
      </c>
      <c r="B14" t="s">
        <v>554</v>
      </c>
      <c r="C14" t="s">
        <v>235</v>
      </c>
      <c r="D14" t="s">
        <v>28</v>
      </c>
      <c r="E14" t="s">
        <v>29</v>
      </c>
      <c r="F14" s="1">
        <v>43799</v>
      </c>
      <c r="G14" s="2">
        <v>1000</v>
      </c>
      <c r="H14" s="2">
        <v>500</v>
      </c>
      <c r="I14" s="2">
        <v>0</v>
      </c>
      <c r="J14" s="3">
        <v>43830</v>
      </c>
      <c r="K14" t="s">
        <v>34</v>
      </c>
      <c r="L14" s="1">
        <v>43653</v>
      </c>
    </row>
    <row r="15" spans="1:12" x14ac:dyDescent="0.2">
      <c r="A15" t="s">
        <v>561</v>
      </c>
      <c r="B15" t="s">
        <v>562</v>
      </c>
      <c r="C15" t="s">
        <v>80</v>
      </c>
      <c r="D15" t="s">
        <v>28</v>
      </c>
      <c r="E15" t="s">
        <v>29</v>
      </c>
      <c r="F15" s="1">
        <v>43769</v>
      </c>
      <c r="G15" s="2">
        <v>1000</v>
      </c>
      <c r="H15" s="2">
        <v>1000</v>
      </c>
      <c r="I15" s="2">
        <v>0</v>
      </c>
      <c r="J15" s="1">
        <v>43830</v>
      </c>
      <c r="K15" t="s">
        <v>34</v>
      </c>
      <c r="L15" s="1">
        <v>43651</v>
      </c>
    </row>
    <row r="16" spans="1:12" x14ac:dyDescent="0.2">
      <c r="A16" t="s">
        <v>155</v>
      </c>
      <c r="B16" t="s">
        <v>156</v>
      </c>
      <c r="C16" t="s">
        <v>157</v>
      </c>
      <c r="D16" t="s">
        <v>28</v>
      </c>
      <c r="E16" t="s">
        <v>29</v>
      </c>
      <c r="F16" s="1">
        <v>43799</v>
      </c>
      <c r="G16" s="2">
        <v>2500</v>
      </c>
      <c r="H16" s="2">
        <v>2500</v>
      </c>
      <c r="I16" s="2">
        <v>0</v>
      </c>
      <c r="J16" s="3">
        <v>43861</v>
      </c>
      <c r="K16" t="s">
        <v>34</v>
      </c>
      <c r="L16" s="1">
        <v>43653</v>
      </c>
    </row>
    <row r="17" spans="1:12" x14ac:dyDescent="0.2">
      <c r="A17" t="s">
        <v>43</v>
      </c>
      <c r="B17" t="s">
        <v>44</v>
      </c>
      <c r="C17" t="s">
        <v>45</v>
      </c>
      <c r="D17" t="s">
        <v>28</v>
      </c>
      <c r="E17" t="s">
        <v>29</v>
      </c>
      <c r="F17" s="1">
        <v>43738</v>
      </c>
      <c r="G17" s="2">
        <v>2000</v>
      </c>
      <c r="H17" s="2">
        <v>1000</v>
      </c>
      <c r="I17" s="2">
        <v>0</v>
      </c>
      <c r="J17" s="1">
        <v>43921</v>
      </c>
      <c r="K17" t="s">
        <v>34</v>
      </c>
      <c r="L17" s="1">
        <v>43651</v>
      </c>
    </row>
    <row r="18" spans="1:12" x14ac:dyDescent="0.2">
      <c r="B18" t="s">
        <v>680</v>
      </c>
      <c r="C18" t="s">
        <v>157</v>
      </c>
      <c r="D18" s="4">
        <v>2020</v>
      </c>
      <c r="E18" t="s">
        <v>29</v>
      </c>
      <c r="F18" s="3">
        <v>43982</v>
      </c>
      <c r="G18" s="2">
        <v>2500</v>
      </c>
      <c r="H18" s="2">
        <v>1500</v>
      </c>
      <c r="I18" s="2">
        <v>0</v>
      </c>
      <c r="J18" s="3">
        <v>44043</v>
      </c>
      <c r="K18" t="s">
        <v>34</v>
      </c>
      <c r="L18" s="3">
        <v>44021</v>
      </c>
    </row>
    <row r="19" spans="1:12" x14ac:dyDescent="0.2">
      <c r="A19" t="s">
        <v>290</v>
      </c>
      <c r="B19" t="s">
        <v>291</v>
      </c>
      <c r="C19" t="s">
        <v>157</v>
      </c>
      <c r="D19" t="s">
        <v>28</v>
      </c>
      <c r="E19" t="s">
        <v>29</v>
      </c>
      <c r="F19" s="1">
        <v>43921</v>
      </c>
      <c r="G19" s="2">
        <v>5000</v>
      </c>
      <c r="H19" s="2">
        <v>5000</v>
      </c>
      <c r="I19" s="2">
        <v>0</v>
      </c>
      <c r="J19" s="1">
        <v>44074</v>
      </c>
      <c r="K19" t="s">
        <v>34</v>
      </c>
      <c r="L19" s="1">
        <v>43651</v>
      </c>
    </row>
    <row r="20" spans="1:12" x14ac:dyDescent="0.2">
      <c r="A20" t="s">
        <v>233</v>
      </c>
      <c r="B20" t="s">
        <v>234</v>
      </c>
      <c r="C20" t="s">
        <v>235</v>
      </c>
      <c r="D20" t="s">
        <v>28</v>
      </c>
      <c r="E20" t="s">
        <v>29</v>
      </c>
      <c r="F20" s="1">
        <v>43676</v>
      </c>
      <c r="G20" s="2">
        <v>4000</v>
      </c>
      <c r="H20" s="2">
        <v>0</v>
      </c>
      <c r="I20" s="2">
        <v>0</v>
      </c>
      <c r="K20" t="s">
        <v>34</v>
      </c>
      <c r="L20" s="3">
        <v>43571</v>
      </c>
    </row>
  </sheetData>
  <sortState xmlns:xlrd2="http://schemas.microsoft.com/office/spreadsheetml/2017/richdata2" ref="A2:L20">
    <sortCondition ref="J2:J20"/>
    <sortCondition ref="B2:B2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F210-7E34-4BE3-98FF-5527D887E477}">
  <dimension ref="A1:L26"/>
  <sheetViews>
    <sheetView workbookViewId="0">
      <selection activeCell="B15" sqref="B15"/>
    </sheetView>
  </sheetViews>
  <sheetFormatPr defaultRowHeight="12.75" x14ac:dyDescent="0.2"/>
  <cols>
    <col min="1" max="1" width="12.5703125" bestFit="1" customWidth="1"/>
    <col min="2" max="2" width="44.85546875" bestFit="1" customWidth="1"/>
    <col min="3" max="3" width="30.140625" bestFit="1" customWidth="1"/>
    <col min="4" max="4" width="8.28515625" bestFit="1" customWidth="1"/>
    <col min="5" max="5" width="14.7109375" bestFit="1" customWidth="1"/>
    <col min="6" max="6" width="17.42578125" bestFit="1" customWidth="1"/>
    <col min="7" max="7" width="11.140625" bestFit="1" customWidth="1"/>
    <col min="8" max="8" width="16.140625" bestFit="1" customWidth="1"/>
    <col min="9" max="9" width="14.5703125" bestFit="1" customWidth="1"/>
    <col min="10" max="10" width="13.85546875" bestFit="1" customWidth="1"/>
    <col min="11" max="11" width="11.28515625" bestFit="1" customWidth="1"/>
    <col min="12" max="12" width="10.28515625" bestFit="1" customWidth="1"/>
  </cols>
  <sheetData>
    <row r="1" spans="1:12" x14ac:dyDescent="0.2">
      <c r="A1" t="s">
        <v>22</v>
      </c>
      <c r="B1" t="s">
        <v>23</v>
      </c>
      <c r="C1" t="s">
        <v>24</v>
      </c>
      <c r="D1" t="s">
        <v>659</v>
      </c>
      <c r="E1" t="s">
        <v>658</v>
      </c>
      <c r="F1" t="s">
        <v>657</v>
      </c>
      <c r="G1" t="s">
        <v>662</v>
      </c>
      <c r="H1" t="s">
        <v>660</v>
      </c>
      <c r="I1" t="s">
        <v>661</v>
      </c>
      <c r="J1" t="s">
        <v>663</v>
      </c>
      <c r="K1" t="s">
        <v>664</v>
      </c>
      <c r="L1" t="s">
        <v>665</v>
      </c>
    </row>
    <row r="2" spans="1:12" x14ac:dyDescent="0.2">
      <c r="A2" t="s">
        <v>628</v>
      </c>
      <c r="B2" t="s">
        <v>629</v>
      </c>
      <c r="C2" t="s">
        <v>630</v>
      </c>
      <c r="D2" t="s">
        <v>28</v>
      </c>
      <c r="E2" t="s">
        <v>631</v>
      </c>
      <c r="F2" s="1">
        <v>43518</v>
      </c>
      <c r="G2" s="2">
        <v>110000</v>
      </c>
      <c r="H2" s="2">
        <v>0</v>
      </c>
      <c r="I2" s="2">
        <v>0</v>
      </c>
      <c r="K2" t="s">
        <v>632</v>
      </c>
      <c r="L2" s="1">
        <v>43474</v>
      </c>
    </row>
    <row r="3" spans="1:12" x14ac:dyDescent="0.2">
      <c r="A3" t="s">
        <v>597</v>
      </c>
      <c r="B3" t="s">
        <v>598</v>
      </c>
      <c r="C3" t="s">
        <v>621</v>
      </c>
      <c r="D3" t="s">
        <v>28</v>
      </c>
      <c r="E3" t="s">
        <v>620</v>
      </c>
      <c r="F3" s="1">
        <v>43633</v>
      </c>
      <c r="G3" s="2">
        <v>15000</v>
      </c>
      <c r="H3" s="2">
        <v>10000</v>
      </c>
      <c r="I3" s="2">
        <v>0</v>
      </c>
      <c r="J3" s="1">
        <v>43769</v>
      </c>
      <c r="K3" t="s">
        <v>168</v>
      </c>
      <c r="L3" s="1">
        <v>43614</v>
      </c>
    </row>
    <row r="9" spans="1:12" x14ac:dyDescent="0.2">
      <c r="B9" t="s">
        <v>717</v>
      </c>
    </row>
    <row r="10" spans="1:12" x14ac:dyDescent="0.2">
      <c r="B10" t="s">
        <v>716</v>
      </c>
      <c r="C10" t="s">
        <v>715</v>
      </c>
      <c r="F10">
        <v>10000</v>
      </c>
    </row>
    <row r="11" spans="1:12" x14ac:dyDescent="0.2">
      <c r="A11" t="s">
        <v>714</v>
      </c>
      <c r="B11">
        <v>23</v>
      </c>
      <c r="C11" t="s">
        <v>706</v>
      </c>
    </row>
    <row r="12" spans="1:12" x14ac:dyDescent="0.2">
      <c r="A12" t="s">
        <v>713</v>
      </c>
      <c r="B12">
        <v>24</v>
      </c>
      <c r="C12" t="s">
        <v>706</v>
      </c>
    </row>
    <row r="13" spans="1:12" x14ac:dyDescent="0.2">
      <c r="A13" t="s">
        <v>712</v>
      </c>
      <c r="B13">
        <v>27</v>
      </c>
      <c r="C13" t="s">
        <v>696</v>
      </c>
      <c r="D13" s="5" t="s">
        <v>695</v>
      </c>
      <c r="F13">
        <v>1000</v>
      </c>
    </row>
    <row r="14" spans="1:12" x14ac:dyDescent="0.2">
      <c r="A14" t="s">
        <v>711</v>
      </c>
      <c r="B14">
        <v>28</v>
      </c>
      <c r="C14" t="s">
        <v>706</v>
      </c>
    </row>
    <row r="15" spans="1:12" x14ac:dyDescent="0.2">
      <c r="A15" t="s">
        <v>710</v>
      </c>
      <c r="B15">
        <v>29</v>
      </c>
      <c r="C15" t="s">
        <v>706</v>
      </c>
    </row>
    <row r="16" spans="1:12" x14ac:dyDescent="0.2">
      <c r="A16" t="s">
        <v>709</v>
      </c>
      <c r="B16">
        <v>30</v>
      </c>
      <c r="C16" t="s">
        <v>696</v>
      </c>
      <c r="D16" s="5" t="s">
        <v>698</v>
      </c>
      <c r="F16">
        <v>1000</v>
      </c>
    </row>
    <row r="17" spans="1:6" x14ac:dyDescent="0.2">
      <c r="A17" t="s">
        <v>708</v>
      </c>
      <c r="B17">
        <v>32</v>
      </c>
      <c r="C17" t="s">
        <v>696</v>
      </c>
      <c r="D17" s="5" t="s">
        <v>698</v>
      </c>
      <c r="F17">
        <v>1000</v>
      </c>
    </row>
    <row r="18" spans="1:6" x14ac:dyDescent="0.2">
      <c r="A18" t="s">
        <v>707</v>
      </c>
      <c r="B18">
        <v>36</v>
      </c>
      <c r="C18" t="s">
        <v>706</v>
      </c>
    </row>
    <row r="19" spans="1:6" x14ac:dyDescent="0.2">
      <c r="A19" t="s">
        <v>705</v>
      </c>
      <c r="B19">
        <v>37</v>
      </c>
      <c r="C19" t="s">
        <v>696</v>
      </c>
      <c r="D19" s="5" t="s">
        <v>698</v>
      </c>
      <c r="F19">
        <v>1000</v>
      </c>
    </row>
    <row r="20" spans="1:6" x14ac:dyDescent="0.2">
      <c r="A20" t="s">
        <v>704</v>
      </c>
      <c r="B20">
        <v>40</v>
      </c>
      <c r="C20" t="s">
        <v>696</v>
      </c>
      <c r="D20" s="5" t="s">
        <v>695</v>
      </c>
      <c r="F20">
        <v>1000</v>
      </c>
    </row>
    <row r="21" spans="1:6" x14ac:dyDescent="0.2">
      <c r="A21" t="s">
        <v>703</v>
      </c>
      <c r="B21">
        <v>41</v>
      </c>
      <c r="C21" t="s">
        <v>696</v>
      </c>
    </row>
    <row r="22" spans="1:6" x14ac:dyDescent="0.2">
      <c r="A22" t="s">
        <v>702</v>
      </c>
      <c r="B22">
        <v>45</v>
      </c>
      <c r="C22" t="s">
        <v>696</v>
      </c>
      <c r="D22" s="5" t="s">
        <v>698</v>
      </c>
      <c r="F22">
        <v>1000</v>
      </c>
    </row>
    <row r="23" spans="1:6" x14ac:dyDescent="0.2">
      <c r="A23" t="s">
        <v>701</v>
      </c>
      <c r="B23">
        <v>46</v>
      </c>
      <c r="C23" t="s">
        <v>696</v>
      </c>
      <c r="D23" s="5" t="s">
        <v>698</v>
      </c>
      <c r="F23">
        <v>1000</v>
      </c>
    </row>
    <row r="24" spans="1:6" x14ac:dyDescent="0.2">
      <c r="A24" t="s">
        <v>700</v>
      </c>
      <c r="B24">
        <v>47</v>
      </c>
      <c r="C24" t="s">
        <v>696</v>
      </c>
      <c r="D24" s="5" t="s">
        <v>698</v>
      </c>
      <c r="F24">
        <v>1000</v>
      </c>
    </row>
    <row r="25" spans="1:6" x14ac:dyDescent="0.2">
      <c r="A25" t="s">
        <v>699</v>
      </c>
      <c r="B25">
        <v>48</v>
      </c>
      <c r="C25" t="s">
        <v>696</v>
      </c>
      <c r="D25" s="5" t="s">
        <v>698</v>
      </c>
      <c r="F25">
        <v>1000</v>
      </c>
    </row>
    <row r="26" spans="1:6" x14ac:dyDescent="0.2">
      <c r="A26" t="s">
        <v>697</v>
      </c>
      <c r="B26">
        <v>49</v>
      </c>
      <c r="C26" t="s">
        <v>696</v>
      </c>
      <c r="D26" s="5" t="s">
        <v>695</v>
      </c>
      <c r="F26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2020 Summary</vt:lpstr>
      <vt:lpstr>AO</vt:lpstr>
      <vt:lpstr>MI</vt:lpstr>
      <vt:lpstr>DC</vt:lpstr>
      <vt:lpstr>ECE</vt:lpstr>
      <vt:lpstr>HL</vt:lpstr>
      <vt:lpstr>NS</vt:lpstr>
      <vt:lpstr>RH</vt:lpstr>
      <vt:lpstr>SA</vt:lpstr>
      <vt:lpstr>SAW</vt:lpstr>
      <vt:lpstr>YA</vt:lpstr>
      <vt:lpstr> Release</vt:lpstr>
      <vt:lpstr>Special Events</vt:lpstr>
      <vt:lpstr>UW</vt:lpstr>
      <vt:lpstr>'2020 Summary'!Print_Area</vt:lpstr>
      <vt:lpstr>'2020 Summary'!Print_Titles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JoshWright</dc:creator>
  <cp:lastModifiedBy>Piaskoski, Shana</cp:lastModifiedBy>
  <cp:lastPrinted>2019-07-15T15:08:33Z</cp:lastPrinted>
  <dcterms:created xsi:type="dcterms:W3CDTF">2018-07-26T03:09:16Z</dcterms:created>
  <dcterms:modified xsi:type="dcterms:W3CDTF">2019-07-16T19:41:41Z</dcterms:modified>
</cp:coreProperties>
</file>